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Processes\01_Planning\01_Vessels\03_Pre-Arrival Docs\01_LS\Varios\"/>
    </mc:Choice>
  </mc:AlternateContent>
  <bookViews>
    <workbookView xWindow="0" yWindow="0" windowWidth="28800" windowHeight="14130"/>
  </bookViews>
  <sheets>
    <sheet name="Load Plan" sheetId="4" r:id="rId1"/>
    <sheet name="Calc" sheetId="5" state="veryHidden" r:id="rId2"/>
    <sheet name="HELPbloqueado" sheetId="6" state="hidden" r:id="rId3"/>
    <sheet name="HELP" sheetId="7" r:id="rId4"/>
  </sheets>
  <definedNames>
    <definedName name="_xlnm.Print_Area" localSheetId="2">HELPbloqueado!$A$1:$M$51</definedName>
    <definedName name="_xlnm.Print_Area" localSheetId="0">'Load Plan'!$A$1:$Y$69</definedName>
    <definedName name="Export_Coal_DETAILS">'Load Plan'!$R$3:$X$13</definedName>
    <definedName name="Port_Waratah_Coal_Services__PWCS__LOADING_PLAN">'Load Plan'!$A$3:$X$16</definedName>
    <definedName name="Port_Waratah_Coal_Services__PWCS__LOADING_PLAN_LOADING_CONSTRAINTS">'Load Plan'!$A$3:$Z$16</definedName>
  </definedNames>
  <calcPr calcId="162913"/>
</workbook>
</file>

<file path=xl/calcChain.xml><?xml version="1.0" encoding="utf-8"?>
<calcChain xmlns="http://schemas.openxmlformats.org/spreadsheetml/2006/main">
  <c r="I25" i="4" l="1"/>
  <c r="B58" i="4" l="1"/>
  <c r="F22" i="4" l="1"/>
  <c r="R17" i="4"/>
  <c r="A45" i="7" l="1"/>
  <c r="A46" i="7" s="1"/>
  <c r="A47" i="7" s="1"/>
  <c r="A48" i="7" s="1"/>
  <c r="A49" i="7" s="1"/>
  <c r="A53" i="7" l="1"/>
  <c r="A20" i="7"/>
  <c r="A21" i="7" s="1"/>
  <c r="A6" i="7"/>
  <c r="A7" i="7" s="1"/>
  <c r="A8" i="7" s="1"/>
  <c r="A9" i="7" s="1"/>
  <c r="A10" i="7" s="1"/>
  <c r="A11" i="7" s="1"/>
  <c r="A12" i="7" s="1"/>
  <c r="A13" i="7" s="1"/>
  <c r="A22" i="7" l="1"/>
  <c r="A23" i="7" s="1"/>
  <c r="H22" i="4"/>
  <c r="J22" i="4"/>
  <c r="L22" i="4"/>
  <c r="N22" i="4"/>
  <c r="P22" i="4"/>
  <c r="R22" i="4"/>
  <c r="T22" i="4"/>
  <c r="V22" i="4"/>
  <c r="A24" i="7" l="1"/>
  <c r="A25" i="7" s="1"/>
  <c r="A26" i="7" s="1"/>
  <c r="A27" i="7" s="1"/>
  <c r="A28" i="7" s="1"/>
  <c r="A29" i="7" s="1"/>
  <c r="A30" i="7" s="1"/>
  <c r="A31" i="7" s="1"/>
  <c r="A32" i="7" s="1"/>
  <c r="A33" i="7" s="1"/>
  <c r="A34" i="7" s="1"/>
  <c r="A35" i="7" s="1"/>
  <c r="A36" i="7" s="1"/>
  <c r="A37" i="7" s="1"/>
  <c r="A38" i="7" s="1"/>
  <c r="A39" i="7" s="1"/>
  <c r="A40" i="7" s="1"/>
  <c r="A41" i="7" s="1"/>
  <c r="A42" i="7" s="1"/>
  <c r="A43" i="7" s="1"/>
  <c r="A44" i="7" s="1"/>
  <c r="A6" i="6"/>
  <c r="A7" i="6" s="1"/>
  <c r="A8" i="6" s="1"/>
  <c r="A9" i="6" s="1"/>
  <c r="A10" i="6" s="1"/>
  <c r="A11" i="6" s="1"/>
  <c r="A12" i="6" s="1"/>
  <c r="A13" i="6" s="1"/>
  <c r="A51" i="6" l="1"/>
  <c r="D32" i="4"/>
  <c r="D33" i="4"/>
  <c r="D34" i="4"/>
  <c r="D35" i="4"/>
  <c r="D36" i="4"/>
  <c r="D37" i="4"/>
  <c r="D38" i="4"/>
  <c r="D39" i="4"/>
  <c r="D40" i="4"/>
  <c r="D41" i="4"/>
  <c r="D42" i="4"/>
  <c r="D43" i="4"/>
  <c r="D44" i="4"/>
  <c r="D45" i="4"/>
  <c r="D46" i="4"/>
  <c r="D47" i="4"/>
  <c r="D48" i="4"/>
  <c r="D49" i="4"/>
  <c r="D50" i="4"/>
  <c r="D51" i="4"/>
  <c r="D52" i="4"/>
  <c r="D53" i="4"/>
  <c r="D31" i="4"/>
  <c r="C56" i="4" l="1"/>
  <c r="A20" i="6" l="1"/>
  <c r="A21" i="6" s="1"/>
  <c r="A22" i="6" s="1"/>
  <c r="A23" i="6" s="1"/>
  <c r="A24" i="6" s="1"/>
  <c r="A25" i="6" s="1"/>
  <c r="A26" i="6" s="1"/>
  <c r="A27" i="6" s="1"/>
  <c r="A28" i="6" s="1"/>
  <c r="A29" i="6" s="1"/>
  <c r="A30" i="6" s="1"/>
  <c r="A31" i="6" s="1"/>
  <c r="A32" i="6" s="1"/>
  <c r="A33" i="6" s="1"/>
  <c r="A34" i="6" s="1"/>
  <c r="A35" i="6" s="1"/>
  <c r="A36" i="6" s="1"/>
  <c r="A37" i="6" s="1"/>
  <c r="A38" i="6" s="1"/>
  <c r="A39" i="6" s="1"/>
  <c r="A40" i="6" s="1"/>
  <c r="A41" i="6" l="1"/>
  <c r="A42" i="6" s="1"/>
  <c r="A43" i="6" s="1"/>
  <c r="A44" i="6" s="1"/>
  <c r="A45" i="6" s="1"/>
  <c r="A46" i="6" s="1"/>
  <c r="J3" i="5"/>
  <c r="J4" i="5"/>
  <c r="J5" i="5"/>
  <c r="J6" i="5"/>
  <c r="K6" i="5" s="1"/>
  <c r="J7" i="5"/>
  <c r="K7" i="5" s="1"/>
  <c r="J8" i="5"/>
  <c r="K8" i="5" s="1"/>
  <c r="J9" i="5"/>
  <c r="K9" i="5" s="1"/>
  <c r="J10" i="5"/>
  <c r="K10" i="5" s="1"/>
  <c r="J11" i="5"/>
  <c r="K11" i="5" s="1"/>
  <c r="J12" i="5"/>
  <c r="K12" i="5" s="1"/>
  <c r="J13" i="5"/>
  <c r="K13" i="5" s="1"/>
  <c r="J14" i="5"/>
  <c r="K14" i="5" s="1"/>
  <c r="J15" i="5"/>
  <c r="K15" i="5" s="1"/>
  <c r="J16" i="5"/>
  <c r="K16" i="5" s="1"/>
  <c r="J17" i="5"/>
  <c r="J18" i="5"/>
  <c r="K18" i="5" s="1"/>
  <c r="J19" i="5"/>
  <c r="K19" i="5" s="1"/>
  <c r="J20" i="5"/>
  <c r="K20" i="5" s="1"/>
  <c r="J21" i="5"/>
  <c r="K21" i="5" s="1"/>
  <c r="J22" i="5"/>
  <c r="K22" i="5" s="1"/>
  <c r="J23" i="5"/>
  <c r="K23" i="5" s="1"/>
  <c r="J24" i="5"/>
  <c r="K24" i="5" s="1"/>
  <c r="J25" i="5"/>
  <c r="K25" i="5" s="1"/>
  <c r="J26" i="5"/>
  <c r="K26" i="5" s="1"/>
  <c r="J2" i="5"/>
  <c r="I2" i="5"/>
  <c r="I3" i="5"/>
  <c r="I11" i="5"/>
  <c r="I10" i="5"/>
  <c r="I9" i="5"/>
  <c r="I8" i="5"/>
  <c r="I7" i="5"/>
  <c r="I6" i="5"/>
  <c r="I5" i="5"/>
  <c r="I4" i="5"/>
  <c r="E11" i="5"/>
  <c r="I16" i="5"/>
  <c r="I17" i="5"/>
  <c r="I18" i="5"/>
  <c r="I19" i="5"/>
  <c r="O24" i="5"/>
  <c r="I24" i="5"/>
  <c r="I25" i="5"/>
  <c r="O23" i="5"/>
  <c r="I23" i="5"/>
  <c r="I22" i="5"/>
  <c r="I21" i="5"/>
  <c r="I20" i="5"/>
  <c r="I15" i="5"/>
  <c r="I14" i="5"/>
  <c r="I13" i="5"/>
  <c r="I12" i="5"/>
  <c r="I26" i="5"/>
  <c r="H2" i="5"/>
  <c r="A32" i="4"/>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H26" i="5" s="1"/>
  <c r="C10" i="5"/>
  <c r="D10" i="5" s="1"/>
  <c r="V17" i="4"/>
  <c r="L56" i="4"/>
  <c r="H25" i="5" l="1"/>
  <c r="K5" i="5"/>
  <c r="Q5" i="5" s="1"/>
  <c r="K4" i="5"/>
  <c r="K3" i="5"/>
  <c r="D56" i="4"/>
  <c r="B57" i="4" s="1"/>
  <c r="L9" i="5"/>
  <c r="O7" i="5" s="1"/>
  <c r="P7" i="5" s="1"/>
  <c r="Q12" i="5"/>
  <c r="P24" i="5"/>
  <c r="K2" i="5"/>
  <c r="Q19" i="5"/>
  <c r="Q15" i="5"/>
  <c r="L4" i="5"/>
  <c r="O2" i="5" s="1"/>
  <c r="P2" i="5" s="1"/>
  <c r="H3" i="5"/>
  <c r="L15" i="5"/>
  <c r="O13" i="5" s="1"/>
  <c r="P13" i="5" s="1"/>
  <c r="P23" i="5"/>
  <c r="L22" i="5"/>
  <c r="O20" i="5" s="1"/>
  <c r="P20" i="5" s="1"/>
  <c r="Q23" i="5"/>
  <c r="L2" i="5"/>
  <c r="L10" i="5"/>
  <c r="O8" i="5" s="1"/>
  <c r="P8" i="5" s="1"/>
  <c r="L12" i="5"/>
  <c r="L13" i="5"/>
  <c r="O11" i="5" s="1"/>
  <c r="P11" i="5" s="1"/>
  <c r="Q7" i="5"/>
  <c r="Q21" i="5"/>
  <c r="Q9" i="5"/>
  <c r="H4" i="5"/>
  <c r="Q18" i="5"/>
  <c r="Q14" i="5"/>
  <c r="Q11" i="5"/>
  <c r="L5" i="5"/>
  <c r="L6" i="5"/>
  <c r="L7" i="5"/>
  <c r="L8" i="5"/>
  <c r="L16" i="5"/>
  <c r="O14" i="5" s="1"/>
  <c r="P14" i="5" s="1"/>
  <c r="Q24" i="5"/>
  <c r="Q20" i="5"/>
  <c r="L17" i="5"/>
  <c r="O15" i="5" s="1"/>
  <c r="P15" i="5" s="1"/>
  <c r="Q8" i="5"/>
  <c r="F5" i="5"/>
  <c r="F4" i="5"/>
  <c r="F6" i="5"/>
  <c r="F3" i="5"/>
  <c r="F7" i="5"/>
  <c r="Q22" i="5"/>
  <c r="Q13" i="5"/>
  <c r="Q10" i="5"/>
  <c r="Q6" i="5"/>
  <c r="L11" i="5"/>
  <c r="L14" i="5"/>
  <c r="L23" i="5"/>
  <c r="L24" i="5"/>
  <c r="L21" i="5"/>
  <c r="L20" i="5"/>
  <c r="L19" i="5"/>
  <c r="L18" i="5"/>
  <c r="L3" i="5"/>
  <c r="K17" i="5"/>
  <c r="Q17" i="5" s="1"/>
  <c r="Q4" i="5" l="1"/>
  <c r="Q3" i="5"/>
  <c r="Q2" i="5"/>
  <c r="M4" i="5"/>
  <c r="N4" i="5" s="1"/>
  <c r="M17" i="5"/>
  <c r="N17" i="5" s="1"/>
  <c r="M10" i="5"/>
  <c r="N10" i="5" s="1"/>
  <c r="M16" i="5"/>
  <c r="N16" i="5" s="1"/>
  <c r="O10" i="5"/>
  <c r="P10" i="5" s="1"/>
  <c r="M12" i="5"/>
  <c r="N12" i="5" s="1"/>
  <c r="M9" i="5"/>
  <c r="N9" i="5" s="1"/>
  <c r="M7" i="5"/>
  <c r="N7" i="5" s="1"/>
  <c r="R7" i="5" s="1"/>
  <c r="O5" i="5"/>
  <c r="P5" i="5" s="1"/>
  <c r="M5" i="5"/>
  <c r="N5" i="5" s="1"/>
  <c r="O3" i="5"/>
  <c r="P3" i="5" s="1"/>
  <c r="M15" i="5"/>
  <c r="N15" i="5" s="1"/>
  <c r="R15" i="5" s="1"/>
  <c r="M8" i="5"/>
  <c r="N8" i="5" s="1"/>
  <c r="R8" i="5" s="1"/>
  <c r="O6" i="5"/>
  <c r="P6" i="5" s="1"/>
  <c r="M6" i="5"/>
  <c r="N6" i="5" s="1"/>
  <c r="O4" i="5"/>
  <c r="P4" i="5" s="1"/>
  <c r="H5" i="5"/>
  <c r="M19" i="5"/>
  <c r="N19" i="5" s="1"/>
  <c r="O17" i="5"/>
  <c r="P17" i="5" s="1"/>
  <c r="M23" i="5"/>
  <c r="N23" i="5" s="1"/>
  <c r="R23" i="5" s="1"/>
  <c r="O21" i="5"/>
  <c r="P21" i="5" s="1"/>
  <c r="M22" i="5"/>
  <c r="N22" i="5" s="1"/>
  <c r="M2" i="5"/>
  <c r="N2" i="5" s="1"/>
  <c r="M3" i="5"/>
  <c r="N3" i="5" s="1"/>
  <c r="M21" i="5"/>
  <c r="N21" i="5" s="1"/>
  <c r="O19" i="5"/>
  <c r="P19" i="5" s="1"/>
  <c r="M18" i="5"/>
  <c r="N18" i="5" s="1"/>
  <c r="O16" i="5"/>
  <c r="P16" i="5" s="1"/>
  <c r="M20" i="5"/>
  <c r="N20" i="5" s="1"/>
  <c r="R20" i="5" s="1"/>
  <c r="O18" i="5"/>
  <c r="P18" i="5" s="1"/>
  <c r="O22" i="5"/>
  <c r="P22" i="5" s="1"/>
  <c r="M24" i="5"/>
  <c r="N24" i="5" s="1"/>
  <c r="R24" i="5" s="1"/>
  <c r="O12" i="5"/>
  <c r="P12" i="5" s="1"/>
  <c r="M14" i="5"/>
  <c r="N14" i="5" s="1"/>
  <c r="R14" i="5" s="1"/>
  <c r="M13" i="5"/>
  <c r="N13" i="5" s="1"/>
  <c r="R13" i="5" s="1"/>
  <c r="M11" i="5"/>
  <c r="N11" i="5" s="1"/>
  <c r="R11" i="5" s="1"/>
  <c r="O9" i="5"/>
  <c r="P9" i="5" s="1"/>
  <c r="Q16" i="5"/>
  <c r="R21" i="5" l="1"/>
  <c r="R2" i="5"/>
  <c r="R10" i="5"/>
  <c r="R6" i="5"/>
  <c r="R9" i="5"/>
  <c r="R16" i="5"/>
  <c r="R3" i="5"/>
  <c r="R12" i="5"/>
  <c r="H6" i="5"/>
  <c r="R18" i="5"/>
  <c r="R5" i="5"/>
  <c r="R4" i="5"/>
  <c r="R17" i="5"/>
  <c r="R22" i="5"/>
  <c r="R19" i="5"/>
  <c r="H7" i="5" l="1"/>
  <c r="H8" i="5" l="1"/>
  <c r="H9" i="5" l="1"/>
  <c r="H10" i="5" l="1"/>
  <c r="H11" i="5" l="1"/>
  <c r="H12" i="5" l="1"/>
  <c r="H13" i="5" l="1"/>
  <c r="H14" i="5" l="1"/>
  <c r="H15" i="5" l="1"/>
  <c r="H16" i="5" l="1"/>
  <c r="H17" i="5" l="1"/>
  <c r="H18" i="5" l="1"/>
  <c r="H19" i="5" l="1"/>
  <c r="H20" i="5" l="1"/>
  <c r="H21" i="5" l="1"/>
  <c r="H22" i="5" l="1"/>
  <c r="H24" i="5" l="1"/>
  <c r="H23" i="5"/>
</calcChain>
</file>

<file path=xl/comments1.xml><?xml version="1.0" encoding="utf-8"?>
<comments xmlns="http://schemas.openxmlformats.org/spreadsheetml/2006/main">
  <authors>
    <author>Accenture</author>
  </authors>
  <commentList>
    <comment ref="P1" authorId="0" shapeId="0">
      <text>
        <r>
          <rPr>
            <b/>
            <sz val="8"/>
            <color indexed="81"/>
            <rFont val="Tahoma"/>
            <family val="2"/>
          </rPr>
          <t>Accenture:</t>
        </r>
        <r>
          <rPr>
            <sz val="8"/>
            <color indexed="81"/>
            <rFont val="Tahoma"/>
            <family val="2"/>
          </rPr>
          <t xml:space="preserve">
The next 2 Tonnes are not blank AND current and next Hold are not same AND no Survey</t>
        </r>
      </text>
    </comment>
    <comment ref="Q1" authorId="0" shapeId="0">
      <text>
        <r>
          <rPr>
            <b/>
            <sz val="8"/>
            <color indexed="81"/>
            <rFont val="Tahoma"/>
            <family val="2"/>
          </rPr>
          <t>Accenture:</t>
        </r>
        <r>
          <rPr>
            <sz val="8"/>
            <color indexed="81"/>
            <rFont val="Tahoma"/>
            <family val="2"/>
          </rPr>
          <t xml:space="preserve">
Next Coal Type is different AND not blank</t>
        </r>
      </text>
    </comment>
  </commentList>
</comments>
</file>

<file path=xl/sharedStrings.xml><?xml version="1.0" encoding="utf-8"?>
<sst xmlns="http://schemas.openxmlformats.org/spreadsheetml/2006/main" count="266" uniqueCount="164">
  <si>
    <t>Export Coal Name</t>
  </si>
  <si>
    <t>Ballast to pump out (m3):</t>
  </si>
  <si>
    <t>Deballast Pump Rate:</t>
  </si>
  <si>
    <t>Vessel with Deck Gear:</t>
  </si>
  <si>
    <t>Dock Water Density:</t>
  </si>
  <si>
    <t>Vessel Name:</t>
  </si>
  <si>
    <t>Date:</t>
  </si>
  <si>
    <t>Capacity inc coamings:</t>
  </si>
  <si>
    <t>%</t>
  </si>
  <si>
    <t>Planned Metric Tonnes:</t>
  </si>
  <si>
    <t>Hold Loading Sequence</t>
  </si>
  <si>
    <t>Pour  No</t>
  </si>
  <si>
    <t>Cargo</t>
  </si>
  <si>
    <t>Load Time (Hrs)</t>
  </si>
  <si>
    <t>Ballast Operations</t>
  </si>
  <si>
    <t>De-ballast Time (Hrs)</t>
  </si>
  <si>
    <t>Comments/Variations</t>
  </si>
  <si>
    <t>Calculated Values</t>
  </si>
  <si>
    <t>Draught</t>
  </si>
  <si>
    <t>Maximum</t>
  </si>
  <si>
    <t>Draught Mid</t>
  </si>
  <si>
    <t>Trim</t>
  </si>
  <si>
    <t>Hold No</t>
  </si>
  <si>
    <t>Tonnes</t>
  </si>
  <si>
    <t>Fwd</t>
  </si>
  <si>
    <t>Aft</t>
  </si>
  <si>
    <t>BM (*)</t>
  </si>
  <si>
    <t>SF (*)</t>
  </si>
  <si>
    <t>Arrival:</t>
  </si>
  <si>
    <t>Total:</t>
  </si>
  <si>
    <t>Final / Sail Time:</t>
  </si>
  <si>
    <t>NO DEVIATION FROM ABOVE PLAN WITHOUT PRIOR APPROVAL OF CHIEF MATE</t>
  </si>
  <si>
    <t>Sign Up</t>
  </si>
  <si>
    <t>Abbreviations:  PI=Pump In  GI=Graviate In  F=Full  PO=Pump Out  GO=Gravitate Out  MT=Empty</t>
  </si>
  <si>
    <t>Vessel:</t>
  </si>
  <si>
    <t>Terminal:</t>
  </si>
  <si>
    <t>Pour No</t>
  </si>
  <si>
    <t>Coal Type</t>
  </si>
  <si>
    <t>Last Pour</t>
  </si>
  <si>
    <t>Pour Time</t>
  </si>
  <si>
    <t>Survey</t>
  </si>
  <si>
    <t>Hatch Change</t>
  </si>
  <si>
    <t>Coal Type Change</t>
  </si>
  <si>
    <t>Load Time</t>
  </si>
  <si>
    <t>KCT</t>
  </si>
  <si>
    <t>CCT</t>
  </si>
  <si>
    <t>CCT-2</t>
  </si>
  <si>
    <t>Used</t>
  </si>
  <si>
    <t>Normal Loading Rate:</t>
  </si>
  <si>
    <t>Trim Loading Rate:</t>
  </si>
  <si>
    <t>Hatch Change - Time Allocation (mins):</t>
  </si>
  <si>
    <t>Coal Type Change - Time Allocation (mins):</t>
  </si>
  <si>
    <t>Interim Draught - Time Allocation (mins):</t>
  </si>
  <si>
    <t>Terminal</t>
  </si>
  <si>
    <t>Tidal</t>
  </si>
  <si>
    <t>Deck Gear</t>
  </si>
  <si>
    <t>CCT Dual</t>
  </si>
  <si>
    <t>To be filled by Vessel Master:</t>
  </si>
  <si>
    <t>Item #</t>
  </si>
  <si>
    <t>Item</t>
  </si>
  <si>
    <t>Description</t>
  </si>
  <si>
    <t>Back to Load Plan</t>
  </si>
  <si>
    <t>The amount of ballast that must be removed from the ship.</t>
  </si>
  <si>
    <t>Rate of deballast in cubic meters per hour.</t>
  </si>
  <si>
    <t>Vessel with Deck Gear Tickbox</t>
  </si>
  <si>
    <t>Indication if vessel is equipped with deck gear.</t>
  </si>
  <si>
    <t>Cargo - Hold Number</t>
  </si>
  <si>
    <t>Hold for which the cargo is to be loaded in the vessel.</t>
  </si>
  <si>
    <t>Cargo - Tonnes (Detail)</t>
  </si>
  <si>
    <t>Time taken to deballast in hours for each pour.</t>
  </si>
  <si>
    <t>Comments (Load Sequence)</t>
  </si>
  <si>
    <t>Calculated Values - Draught Fwd</t>
  </si>
  <si>
    <t>Calculated Values - Draught Aft</t>
  </si>
  <si>
    <t>Calculated Values - Maximum BM</t>
  </si>
  <si>
    <t>Bending moment as a percentage of maximum permitted in-port values for intermediate stages, and of maximum permitted at-sea values for final stage.</t>
  </si>
  <si>
    <t>Calculated Values - Maximum SF</t>
  </si>
  <si>
    <t>Shear forces as a percentage of maximum permitted in-port values for intermediate stages, and of maximum permitted at-sea values for final stage.</t>
  </si>
  <si>
    <t>Calculated Values - Draught Mid</t>
  </si>
  <si>
    <t>Calculated Values - Trim</t>
  </si>
  <si>
    <t>Calculated planned trim in meters (Calculated Draught Aft - Calculated Draught Fwd).</t>
  </si>
  <si>
    <t>Arrival Information</t>
  </si>
  <si>
    <t>Vessel draught information at arrival.</t>
  </si>
  <si>
    <t>Capacity including Coamings</t>
  </si>
  <si>
    <t>Tonnes (Planned)</t>
  </si>
  <si>
    <t>Final/Sail Time Information</t>
  </si>
  <si>
    <t>Vessel draught information at sail.</t>
  </si>
  <si>
    <t>Auto-Calculation</t>
  </si>
  <si>
    <t>Air Draft</t>
  </si>
  <si>
    <t>Total Deballast Time including Stripping =</t>
  </si>
  <si>
    <t>VESSEL NAME</t>
  </si>
  <si>
    <t>Total tonnes requested for each cargo in tonnes.</t>
  </si>
  <si>
    <t>The shaded areas must be submitted 72 prior to vessel's ETA</t>
  </si>
  <si>
    <t>Planned Tonnes per cargo type</t>
  </si>
  <si>
    <t>Dock Water density</t>
  </si>
  <si>
    <t>Water density at dock in kilograms per litre. This information can be obtained from surveyors through the shipping agent.</t>
  </si>
  <si>
    <t>PUERTO NUEVO (PNSA) LOADING PLAN - HELP SECTION</t>
  </si>
  <si>
    <t>Export coal name per cargo type (if there are more than one cargo type)</t>
  </si>
  <si>
    <t>Coal Name</t>
  </si>
  <si>
    <t>Coal Name:</t>
  </si>
  <si>
    <t>Planned hold utilization as a percentage. 100% represents full capacity of the hold to be used.</t>
  </si>
  <si>
    <t>Weight of cargo in metric tonnes</t>
  </si>
  <si>
    <t>Description of deballast operation done during each pour.</t>
  </si>
  <si>
    <t>Distance from water line to top of hatch cover.
Maximum of 17.10m for PNSA</t>
  </si>
  <si>
    <t>Weight of cargo in each pour (in metric tonnes)</t>
  </si>
  <si>
    <t>Max. Sailing Draft</t>
  </si>
  <si>
    <t xml:space="preserve">LOADING PLAN FOR PNSA FROM MV </t>
  </si>
  <si>
    <t>Cubic grain capacity per hold in ft3</t>
  </si>
  <si>
    <t>Planned forward draught. It can never exceed 18.40m.</t>
  </si>
  <si>
    <t>Planned after draught. It can never exceed 18.40m.</t>
  </si>
  <si>
    <t>Calculated planned mid draught in meters.  It can never exceed 18.40m.</t>
  </si>
  <si>
    <t>TPC:</t>
  </si>
  <si>
    <t>TPC</t>
  </si>
  <si>
    <t>Vessel's metric tonnes per centimeter</t>
  </si>
  <si>
    <t>Tonnage restriction (if any):</t>
  </si>
  <si>
    <r>
      <t xml:space="preserve">Maximum (or minimum)  tonnage to be loaded if there is a tonnage restriction based on vessel/owner request.
 </t>
    </r>
    <r>
      <rPr>
        <b/>
        <sz val="10"/>
        <rFont val="Arial"/>
        <family val="2"/>
      </rPr>
      <t xml:space="preserve"> - For PNSA information purpose only. Vessel remains responsible for correct execution -</t>
    </r>
  </si>
  <si>
    <r>
      <t>Maximum sailing draft based on disport and/or other restrictions. This sailing draft does not refer to the PNSA limit of 18.40m, but to the vessel's  maximum  draft as per discharge port and/or other restrictions. 
 -</t>
    </r>
    <r>
      <rPr>
        <b/>
        <sz val="10"/>
        <rFont val="Arial"/>
        <family val="2"/>
      </rPr>
      <t xml:space="preserve"> For PNSA information purpose only. Vessel remains responsible for correct execution</t>
    </r>
    <r>
      <rPr>
        <sz val="10"/>
        <rFont val="Arial"/>
        <family val="2"/>
      </rPr>
      <t xml:space="preserve"> -
</t>
    </r>
  </si>
  <si>
    <t xml:space="preserve">Additional commentary. </t>
  </si>
  <si>
    <t>Planned Total Tonnes:</t>
  </si>
  <si>
    <t>Assumed SF:</t>
  </si>
  <si>
    <t>ft3/t</t>
  </si>
  <si>
    <t>Air Draft (to the top of the hatch covers, when opened)</t>
  </si>
  <si>
    <t>Space (ft3) occupied per metric tonne of cargo, based on Shipper's suggestion.  This information can be obtained from shippers through the shipping agent.
The vessel must establish the real stowage factor during loading and re-calculate its loading plan if needed.</t>
  </si>
  <si>
    <t>Calculated Values - Air Draft (to the top of the hatch covers, when opened)</t>
  </si>
  <si>
    <t>Calculated Values - Air Draft</t>
  </si>
  <si>
    <t>Distance from water line to top of hatch cover, when they are opened. Only applies to vessels with folding-up hatches.</t>
  </si>
  <si>
    <t>Based on an average loading rate of 6,500t/h. 
Nominal loading rate: 8,000t/h</t>
  </si>
  <si>
    <t>Assumed SF  (ft3/ton)</t>
  </si>
  <si>
    <t>Stowage Factor (ft3/ t)</t>
  </si>
  <si>
    <t>t</t>
  </si>
  <si>
    <t>Planned filling %:</t>
  </si>
  <si>
    <t>Planned filling %</t>
  </si>
  <si>
    <t>Assumed SF based on the cubic grain capacity, total be loaded and the planned % of filling</t>
  </si>
  <si>
    <t>The loading sequence must be submitted as per the standard format published on the website of Puerto Nuevo S.A.</t>
  </si>
  <si>
    <t>Any special loading instructions are to be included in the loading plan for
consideration by PNSA</t>
  </si>
  <si>
    <t>Vessels will be loaded in line with IMSBC Code under master’s supervision and responsibility, and in accordance with the shipment contract between PNSA and the User</t>
  </si>
  <si>
    <t>Vessels receiving more than one (1) parcel shall complete each parcel entirely before proceeding to the next cargo parcel</t>
  </si>
  <si>
    <t>A maximum of two (2) passes per hatch are allowed</t>
  </si>
  <si>
    <t>PNSA will not load quantities of coal in less than the Minimum Drop Size - Three hundred (300) Tonnes</t>
  </si>
  <si>
    <t>If deballasting is unable to keep up with loading then loading may cease until the Vessel is then able to resume loading until completion without further stoppages.</t>
  </si>
  <si>
    <t>GENERAL INFORMATION</t>
  </si>
  <si>
    <t>INFORMATION ABOUT THE LOADING PLAN TEMPLATE</t>
  </si>
  <si>
    <t>To complete the Vessel the master can request to trim up to two (2) holds. Trim tonnage shall be of one coal type and meet the Minimum Drop Size</t>
  </si>
  <si>
    <t>Please consider a maximum filling of 95% of the holds with nearby structures that may afect shiploader operations.</t>
  </si>
  <si>
    <t>Estimated sailing displacement:</t>
  </si>
  <si>
    <t>Estimated displacement at the time of sailing. 
Please take into account that the displacement cannot be above 205,000 t at any time.</t>
  </si>
  <si>
    <t>PNSA Loading Sequence Template</t>
  </si>
  <si>
    <t>Any draft restriction?</t>
  </si>
  <si>
    <t>Any tonnage restriction?</t>
  </si>
  <si>
    <t>Draft restriction Tickbox</t>
  </si>
  <si>
    <t>Indication if vessel has any draft restriction to comply with based on disport and/or any other restriction after sailing from Puerto Nuevo</t>
  </si>
  <si>
    <t>Indication if vessel has any tonnage restriction as per vessel/owner instructions</t>
  </si>
  <si>
    <t>Tonnage restriction Tickbox</t>
  </si>
  <si>
    <t>(*) Bending moments (BM) &amp; shear forces (SF) are to be expressed as %age of maximum permitted in-port values for intermediate stages, and of maximum permitted at-sea values for final stage.  Every step in the loading plan must remain within the allowable limits for hull girder shear forces, bending moments and tonnage per hold, where applicable.</t>
  </si>
  <si>
    <r>
      <t>ft</t>
    </r>
    <r>
      <rPr>
        <vertAlign val="superscript"/>
        <sz val="12"/>
        <rFont val="Calibri"/>
        <family val="2"/>
        <scheme val="minor"/>
      </rPr>
      <t>3</t>
    </r>
  </si>
  <si>
    <r>
      <t>To be filled only if the draft  restriction tickbox is selected. Maximum sailing draft based on disport and/or other restrictions. This sailing draft does not refer to the PNSA limit of 18.40m, but to the vessel's  maximum  draft as per discharge port and/or other restrictions. 
 -</t>
    </r>
    <r>
      <rPr>
        <b/>
        <sz val="10"/>
        <rFont val="Calibri"/>
        <family val="2"/>
        <scheme val="minor"/>
      </rPr>
      <t xml:space="preserve"> For PNSA information purpose only. Vessel remains responsible for correct execution</t>
    </r>
    <r>
      <rPr>
        <sz val="10"/>
        <rFont val="Calibri"/>
        <family val="2"/>
        <scheme val="minor"/>
      </rPr>
      <t xml:space="preserve"> -
</t>
    </r>
  </si>
  <si>
    <r>
      <t xml:space="preserve">Maximum (or minimum)  tonnage to be loaded if there is a tonnage restriction based on vessel/owner request.
 </t>
    </r>
    <r>
      <rPr>
        <b/>
        <sz val="10"/>
        <rFont val="Calibri"/>
        <family val="2"/>
        <scheme val="minor"/>
      </rPr>
      <t xml:space="preserve"> - For PNSA information purpose only. Vessel remains responsible for correct execution -</t>
    </r>
  </si>
  <si>
    <t>THIS DOCUMENT IS PROPERTY OF SOCIEDAD PORTUARIA PUERTO NUEVO S.A. THE CURRENT VERSION  IS PUBLISHED IN INTRANET. TOTAL, OR PARTIAL REPRODUCTION IS PROHIBITED.</t>
  </si>
  <si>
    <t>YES             NO</t>
  </si>
  <si>
    <t>Planned Maximum Sailing Draft</t>
  </si>
  <si>
    <t>Submit loading plan to PNSA through registered shipping agent.
Draft and tonnage restriction for PNSA's information purpose only. Vessel remains responsible for correct execution.</t>
  </si>
  <si>
    <r>
      <rPr>
        <b/>
        <sz val="14"/>
        <color theme="0" tint="-0.499984740745262"/>
        <rFont val="Arial"/>
        <family val="2"/>
      </rPr>
      <t>Form</t>
    </r>
    <r>
      <rPr>
        <sz val="8"/>
        <color theme="0" tint="-0.499984740745262"/>
        <rFont val="Arial"/>
        <family val="2"/>
      </rPr>
      <t xml:space="preserve">
V03 - Term: 2022-11-04</t>
    </r>
  </si>
  <si>
    <t>Term: 2022-11-04
Page:         1 OF 1</t>
  </si>
  <si>
    <t>Code : PN-25-02-F-16-I
Version:  03</t>
  </si>
  <si>
    <t>Maximum sailing draft from PNSA the vessel can have to do not exceed the max arrival draft at disport OR other restriction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</si>
</sst>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_-* #,##0_-;\-* #,##0_-;_-* &quot;-&quot;??_-;_-@_-"/>
    <numFmt numFmtId="166" formatCode="0.0%"/>
    <numFmt numFmtId="167" formatCode="#,##0.0"/>
  </numFmts>
  <fonts count="33" x14ac:knownFonts="1">
    <font>
      <sz val="10"/>
      <name val="Arial"/>
    </font>
    <font>
      <u/>
      <sz val="10"/>
      <color indexed="12"/>
      <name val="Arial"/>
      <family val="2"/>
    </font>
    <font>
      <b/>
      <sz val="12"/>
      <name val="Arial"/>
      <family val="2"/>
    </font>
    <font>
      <sz val="12"/>
      <name val="Arial"/>
      <family val="2"/>
    </font>
    <font>
      <sz val="12"/>
      <name val="Arial"/>
      <family val="2"/>
    </font>
    <font>
      <sz val="10"/>
      <name val="Arial"/>
      <family val="2"/>
    </font>
    <font>
      <b/>
      <sz val="10"/>
      <name val="Arial"/>
      <family val="2"/>
    </font>
    <font>
      <b/>
      <sz val="8"/>
      <color indexed="81"/>
      <name val="Tahoma"/>
      <family val="2"/>
    </font>
    <font>
      <sz val="8"/>
      <color indexed="81"/>
      <name val="Tahoma"/>
      <family val="2"/>
    </font>
    <font>
      <b/>
      <u/>
      <sz val="10"/>
      <name val="Arial"/>
      <family val="2"/>
    </font>
    <font>
      <sz val="10"/>
      <name val="Arial"/>
      <family val="2"/>
    </font>
    <font>
      <u/>
      <sz val="10"/>
      <color rgb="FF0000FF"/>
      <name val="Arial"/>
      <family val="2"/>
    </font>
    <font>
      <b/>
      <sz val="24"/>
      <color rgb="FF006098"/>
      <name val="Calibri"/>
      <family val="2"/>
      <scheme val="minor"/>
    </font>
    <font>
      <b/>
      <sz val="18"/>
      <name val="Calibri"/>
      <family val="2"/>
      <scheme val="minor"/>
    </font>
    <font>
      <sz val="12"/>
      <name val="Calibri"/>
      <family val="2"/>
      <scheme val="minor"/>
    </font>
    <font>
      <sz val="10"/>
      <name val="Calibri"/>
      <family val="2"/>
      <scheme val="minor"/>
    </font>
    <font>
      <sz val="12"/>
      <color indexed="9"/>
      <name val="Calibri"/>
      <family val="2"/>
      <scheme val="minor"/>
    </font>
    <font>
      <sz val="10"/>
      <color indexed="9"/>
      <name val="Calibri"/>
      <family val="2"/>
      <scheme val="minor"/>
    </font>
    <font>
      <u/>
      <sz val="10"/>
      <color indexed="12"/>
      <name val="Calibri"/>
      <family val="2"/>
      <scheme val="minor"/>
    </font>
    <font>
      <i/>
      <sz val="11"/>
      <name val="Calibri"/>
      <family val="2"/>
      <scheme val="minor"/>
    </font>
    <font>
      <b/>
      <i/>
      <sz val="10"/>
      <name val="Calibri"/>
      <family val="2"/>
      <scheme val="minor"/>
    </font>
    <font>
      <b/>
      <sz val="12"/>
      <name val="Calibri"/>
      <family val="2"/>
      <scheme val="minor"/>
    </font>
    <font>
      <b/>
      <sz val="14"/>
      <name val="Calibri"/>
      <family val="2"/>
      <scheme val="minor"/>
    </font>
    <font>
      <vertAlign val="superscript"/>
      <sz val="12"/>
      <name val="Calibri"/>
      <family val="2"/>
      <scheme val="minor"/>
    </font>
    <font>
      <i/>
      <sz val="12"/>
      <name val="Calibri"/>
      <family val="2"/>
      <scheme val="minor"/>
    </font>
    <font>
      <b/>
      <sz val="10"/>
      <name val="Calibri"/>
      <family val="2"/>
      <scheme val="minor"/>
    </font>
    <font>
      <sz val="12"/>
      <color rgb="FFFF0000"/>
      <name val="Calibri"/>
      <family val="2"/>
      <scheme val="minor"/>
    </font>
    <font>
      <sz val="8"/>
      <color theme="0" tint="-0.34998626667073579"/>
      <name val="Calibri"/>
      <family val="2"/>
      <scheme val="minor"/>
    </font>
    <font>
      <sz val="9"/>
      <color theme="0" tint="-0.34998626667073579"/>
      <name val="Calibri"/>
      <family val="2"/>
      <scheme val="minor"/>
    </font>
    <font>
      <b/>
      <u/>
      <sz val="10"/>
      <name val="Calibri"/>
      <family val="2"/>
      <scheme val="minor"/>
    </font>
    <font>
      <u/>
      <sz val="10"/>
      <color rgb="FF0000FF"/>
      <name val="Calibri"/>
      <family val="2"/>
      <scheme val="minor"/>
    </font>
    <font>
      <sz val="8"/>
      <color theme="0" tint="-0.499984740745262"/>
      <name val="Arial"/>
      <family val="2"/>
    </font>
    <font>
      <b/>
      <sz val="14"/>
      <color theme="0" tint="-0.499984740745262"/>
      <name val="Arial"/>
      <family val="2"/>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theme="4"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43" fontId="10" fillId="0" borderId="0" applyFont="0" applyFill="0" applyBorder="0" applyAlignment="0" applyProtection="0"/>
  </cellStyleXfs>
  <cellXfs count="268">
    <xf numFmtId="0" fontId="0" fillId="0" borderId="0" xfId="0"/>
    <xf numFmtId="0" fontId="0" fillId="2" borderId="8" xfId="0" applyFill="1" applyBorder="1"/>
    <xf numFmtId="0" fontId="0" fillId="2" borderId="9" xfId="0" applyFill="1" applyBorder="1"/>
    <xf numFmtId="0" fontId="0" fillId="2" borderId="9" xfId="0" applyFill="1" applyBorder="1" applyAlignment="1">
      <alignment horizontal="right" wrapText="1"/>
    </xf>
    <xf numFmtId="0" fontId="0" fillId="2" borderId="9" xfId="0" applyFill="1" applyBorder="1" applyAlignment="1">
      <alignment wrapText="1"/>
    </xf>
    <xf numFmtId="0" fontId="0" fillId="2" borderId="9" xfId="0" applyFill="1" applyBorder="1" applyAlignment="1" applyProtection="1">
      <alignment wrapText="1"/>
    </xf>
    <xf numFmtId="0" fontId="0" fillId="2" borderId="10" xfId="0" applyFill="1" applyBorder="1" applyAlignment="1" applyProtection="1">
      <alignment wrapText="1"/>
    </xf>
    <xf numFmtId="0" fontId="0" fillId="2" borderId="11" xfId="0" applyFill="1" applyBorder="1" applyProtection="1"/>
    <xf numFmtId="0" fontId="0" fillId="2" borderId="1" xfId="0" applyFill="1" applyBorder="1" applyAlignment="1" applyProtection="1">
      <alignment horizontal="center"/>
    </xf>
    <xf numFmtId="0" fontId="0" fillId="3" borderId="1" xfId="0" applyFill="1" applyBorder="1" applyAlignment="1" applyProtection="1">
      <alignment horizontal="center"/>
    </xf>
    <xf numFmtId="0" fontId="0" fillId="2" borderId="0" xfId="0" applyFill="1" applyBorder="1"/>
    <xf numFmtId="0" fontId="0" fillId="2" borderId="12" xfId="0" applyFill="1" applyBorder="1"/>
    <xf numFmtId="0" fontId="0" fillId="0" borderId="0" xfId="0" applyProtection="1"/>
    <xf numFmtId="0" fontId="0" fillId="2" borderId="11" xfId="0" applyFill="1" applyBorder="1" applyAlignment="1">
      <alignment horizontal="right"/>
    </xf>
    <xf numFmtId="0" fontId="0" fillId="2" borderId="1" xfId="0" applyNumberFormat="1" applyFill="1" applyBorder="1" applyAlignment="1" applyProtection="1">
      <alignment horizontal="center"/>
    </xf>
    <xf numFmtId="0" fontId="0" fillId="3" borderId="1" xfId="0" applyNumberFormat="1" applyFill="1" applyBorder="1" applyAlignment="1" applyProtection="1">
      <alignment horizontal="center"/>
    </xf>
    <xf numFmtId="0" fontId="0" fillId="2" borderId="0" xfId="0" applyFill="1" applyBorder="1" applyProtection="1"/>
    <xf numFmtId="0" fontId="0" fillId="2" borderId="13" xfId="0" applyFill="1" applyBorder="1"/>
    <xf numFmtId="0" fontId="0" fillId="2" borderId="13" xfId="0" applyFill="1" applyBorder="1" applyAlignment="1">
      <alignment horizontal="right"/>
    </xf>
    <xf numFmtId="0" fontId="0" fillId="2" borderId="0" xfId="0" applyFill="1" applyBorder="1" applyProtection="1">
      <protection locked="0"/>
    </xf>
    <xf numFmtId="0" fontId="0" fillId="2" borderId="13" xfId="0" applyFill="1" applyBorder="1" applyAlignment="1" applyProtection="1">
      <alignment horizontal="right"/>
    </xf>
    <xf numFmtId="0" fontId="0" fillId="2" borderId="0" xfId="0" applyNumberFormat="1" applyFill="1" applyBorder="1" applyAlignment="1" applyProtection="1">
      <alignment horizontal="left"/>
    </xf>
    <xf numFmtId="0" fontId="0" fillId="2" borderId="0" xfId="0" applyNumberFormat="1" applyFill="1" applyBorder="1" applyAlignment="1" applyProtection="1"/>
    <xf numFmtId="0" fontId="0" fillId="2" borderId="0" xfId="0" applyNumberFormat="1" applyFill="1" applyBorder="1" applyAlignment="1"/>
    <xf numFmtId="0" fontId="0" fillId="2" borderId="14" xfId="0" applyFill="1" applyBorder="1"/>
    <xf numFmtId="0" fontId="0" fillId="2" borderId="15" xfId="0" applyFill="1" applyBorder="1"/>
    <xf numFmtId="0" fontId="0" fillId="2" borderId="16" xfId="0" applyFill="1" applyBorder="1"/>
    <xf numFmtId="0" fontId="1" fillId="0" borderId="0" xfId="1" applyAlignment="1" applyProtection="1">
      <alignment horizontal="left" vertical="center" wrapText="1" readingOrder="1"/>
    </xf>
    <xf numFmtId="0" fontId="11" fillId="0" borderId="0" xfId="1" applyFont="1" applyAlignment="1" applyProtection="1">
      <alignment horizontal="left" vertical="center" wrapText="1" readingOrder="1"/>
    </xf>
    <xf numFmtId="0" fontId="0" fillId="0" borderId="0" xfId="0" applyAlignment="1" applyProtection="1">
      <alignment horizontal="left" vertical="center" wrapText="1" readingOrder="1"/>
    </xf>
    <xf numFmtId="0" fontId="6" fillId="0" borderId="0" xfId="0" applyFont="1" applyBorder="1" applyAlignment="1" applyProtection="1">
      <alignment horizontal="left" vertical="center" wrapText="1" readingOrder="1"/>
    </xf>
    <xf numFmtId="0" fontId="0" fillId="0" borderId="0" xfId="0" applyBorder="1" applyAlignment="1" applyProtection="1">
      <alignment horizontal="left" vertical="center" wrapText="1" readingOrder="1"/>
    </xf>
    <xf numFmtId="0" fontId="0" fillId="0" borderId="0" xfId="0" applyBorder="1" applyAlignment="1" applyProtection="1">
      <alignment horizontal="left" vertical="center" wrapText="1" readingOrder="1"/>
    </xf>
    <xf numFmtId="0" fontId="0" fillId="0" borderId="0" xfId="0" applyFill="1" applyBorder="1" applyAlignment="1" applyProtection="1">
      <alignment horizontal="left" vertical="center" wrapText="1" readingOrder="1"/>
    </xf>
    <xf numFmtId="0" fontId="9" fillId="0" borderId="0" xfId="0" applyFont="1" applyBorder="1" applyAlignment="1" applyProtection="1">
      <alignment horizontal="left" vertical="center" wrapText="1" readingOrder="1"/>
    </xf>
    <xf numFmtId="0" fontId="5" fillId="0" borderId="0" xfId="0" applyFont="1" applyBorder="1" applyAlignment="1" applyProtection="1">
      <alignment horizontal="left" vertical="center" readingOrder="1"/>
    </xf>
    <xf numFmtId="0" fontId="6" fillId="0" borderId="0" xfId="0" applyFont="1" applyBorder="1" applyAlignment="1" applyProtection="1">
      <alignment horizontal="left" vertical="center" readingOrder="1"/>
    </xf>
    <xf numFmtId="0" fontId="0" fillId="0" borderId="0" xfId="0" applyFill="1" applyAlignment="1" applyProtection="1">
      <alignment vertical="center"/>
    </xf>
    <xf numFmtId="0" fontId="0" fillId="0" borderId="0" xfId="0" applyFill="1" applyAlignment="1" applyProtection="1">
      <alignment horizontal="center" vertical="center"/>
    </xf>
    <xf numFmtId="0" fontId="3" fillId="0" borderId="0" xfId="0" applyFont="1" applyFill="1" applyAlignment="1" applyProtection="1">
      <alignment horizontal="right" vertical="center"/>
    </xf>
    <xf numFmtId="0" fontId="12" fillId="0" borderId="0" xfId="0" applyFont="1" applyFill="1" applyAlignment="1" applyProtection="1">
      <alignment horizontal="left" vertical="center"/>
    </xf>
    <xf numFmtId="0" fontId="13" fillId="0" borderId="0" xfId="0" applyFont="1" applyFill="1" applyBorder="1" applyAlignment="1" applyProtection="1">
      <alignment vertical="center"/>
    </xf>
    <xf numFmtId="0" fontId="14" fillId="0" borderId="1" xfId="1" applyFont="1" applyFill="1" applyBorder="1" applyAlignment="1" applyProtection="1">
      <alignment horizontal="center" vertical="center" wrapText="1"/>
    </xf>
    <xf numFmtId="165" fontId="14" fillId="4" borderId="1" xfId="0" applyNumberFormat="1" applyFont="1" applyFill="1" applyBorder="1" applyAlignment="1" applyProtection="1">
      <alignment vertical="center"/>
      <protection locked="0"/>
    </xf>
    <xf numFmtId="0" fontId="14" fillId="0" borderId="0" xfId="0" applyFont="1" applyFill="1" applyAlignment="1" applyProtection="1">
      <alignment horizontal="center" vertical="center"/>
    </xf>
    <xf numFmtId="0" fontId="14" fillId="0" borderId="0" xfId="0" applyFont="1" applyFill="1" applyAlignment="1" applyProtection="1">
      <alignment vertical="center"/>
    </xf>
    <xf numFmtId="0" fontId="15" fillId="0" borderId="0" xfId="0" applyFont="1" applyFill="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right" vertical="center"/>
    </xf>
    <xf numFmtId="0" fontId="14" fillId="0" borderId="0" xfId="1" applyFont="1" applyFill="1" applyAlignment="1" applyProtection="1">
      <alignment horizontal="right" vertical="center"/>
    </xf>
    <xf numFmtId="22" fontId="16" fillId="0" borderId="0" xfId="0" quotePrefix="1" applyNumberFormat="1" applyFont="1" applyFill="1" applyBorder="1" applyAlignment="1" applyProtection="1">
      <alignment vertical="center"/>
    </xf>
    <xf numFmtId="22" fontId="16" fillId="0" borderId="0" xfId="0" applyNumberFormat="1" applyFont="1" applyFill="1" applyBorder="1" applyAlignment="1" applyProtection="1">
      <alignment vertical="center"/>
    </xf>
    <xf numFmtId="0" fontId="17" fillId="0" borderId="0" xfId="0" applyFont="1" applyFill="1" applyAlignment="1" applyProtection="1">
      <alignment vertical="center"/>
    </xf>
    <xf numFmtId="0" fontId="14" fillId="0" borderId="0" xfId="0" applyFont="1" applyFill="1" applyBorder="1" applyAlignment="1" applyProtection="1">
      <alignment horizontal="center" vertical="center"/>
    </xf>
    <xf numFmtId="0" fontId="18" fillId="0" borderId="0" xfId="1" applyFont="1" applyFill="1" applyAlignment="1" applyProtection="1">
      <alignment vertical="center"/>
    </xf>
    <xf numFmtId="0" fontId="15" fillId="0" borderId="0" xfId="0" applyFont="1" applyProtection="1"/>
    <xf numFmtId="0" fontId="14" fillId="0" borderId="0" xfId="1" applyFont="1" applyAlignment="1" applyProtection="1">
      <alignment horizontal="right"/>
    </xf>
    <xf numFmtId="3" fontId="14" fillId="4" borderId="1" xfId="0" applyNumberFormat="1" applyFont="1" applyFill="1" applyBorder="1" applyAlignment="1" applyProtection="1">
      <alignment vertical="center"/>
      <protection locked="0"/>
    </xf>
    <xf numFmtId="0" fontId="15" fillId="0" borderId="0" xfId="0" applyFont="1"/>
    <xf numFmtId="43" fontId="14" fillId="4" borderId="1" xfId="2" applyFont="1" applyFill="1" applyBorder="1" applyAlignment="1" applyProtection="1">
      <alignment vertical="center"/>
      <protection locked="0"/>
    </xf>
    <xf numFmtId="0" fontId="16" fillId="0" borderId="0" xfId="0" applyFont="1" applyFill="1" applyAlignment="1" applyProtection="1">
      <alignment vertical="center"/>
    </xf>
    <xf numFmtId="22" fontId="14" fillId="0" borderId="0" xfId="0" applyNumberFormat="1" applyFont="1" applyFill="1" applyBorder="1" applyAlignment="1" applyProtection="1">
      <alignment horizontal="center" vertical="center"/>
    </xf>
    <xf numFmtId="3" fontId="14" fillId="4" borderId="1" xfId="0" applyNumberFormat="1" applyFont="1" applyFill="1" applyBorder="1" applyAlignment="1" applyProtection="1">
      <alignment horizontal="center" vertical="center"/>
      <protection locked="0"/>
    </xf>
    <xf numFmtId="43" fontId="14" fillId="4" borderId="1" xfId="2" applyFont="1" applyFill="1" applyBorder="1" applyAlignment="1" applyProtection="1">
      <alignment horizontal="center" vertical="center"/>
      <protection locked="0"/>
    </xf>
    <xf numFmtId="0" fontId="19" fillId="0" borderId="0" xfId="1" applyFont="1" applyFill="1" applyBorder="1" applyAlignment="1" applyProtection="1">
      <alignment vertical="center" wrapText="1"/>
    </xf>
    <xf numFmtId="0" fontId="15" fillId="0" borderId="0" xfId="0" applyFont="1" applyAlignment="1" applyProtection="1">
      <alignment vertical="center"/>
    </xf>
    <xf numFmtId="22" fontId="16" fillId="0" borderId="0" xfId="0" applyNumberFormat="1" applyFont="1" applyFill="1" applyAlignment="1" applyProtection="1">
      <alignment vertical="center"/>
    </xf>
    <xf numFmtId="0" fontId="14" fillId="0" borderId="0" xfId="1" applyFont="1" applyFill="1" applyAlignment="1" applyProtection="1">
      <alignment horizontal="center" vertical="center"/>
    </xf>
    <xf numFmtId="0" fontId="14" fillId="0" borderId="0" xfId="1" applyFont="1" applyFill="1" applyBorder="1" applyAlignment="1" applyProtection="1">
      <alignment horizontal="right" vertical="center"/>
    </xf>
    <xf numFmtId="0" fontId="14" fillId="0" borderId="0" xfId="0" applyFont="1" applyFill="1" applyBorder="1" applyAlignment="1" applyProtection="1">
      <alignment horizontal="left" vertical="center"/>
    </xf>
    <xf numFmtId="0" fontId="14" fillId="0" borderId="0" xfId="1" applyFont="1" applyFill="1" applyAlignment="1" applyProtection="1">
      <alignment vertical="center"/>
    </xf>
    <xf numFmtId="0" fontId="15" fillId="0" borderId="0" xfId="0" quotePrefix="1" applyFont="1" applyAlignment="1" applyProtection="1">
      <alignment vertical="center"/>
    </xf>
    <xf numFmtId="43" fontId="14" fillId="4" borderId="1" xfId="2" applyNumberFormat="1" applyFont="1" applyFill="1" applyBorder="1" applyAlignment="1" applyProtection="1">
      <alignment vertical="center"/>
      <protection locked="0"/>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Alignment="1">
      <alignment horizontal="right"/>
    </xf>
    <xf numFmtId="0" fontId="22" fillId="0" borderId="0" xfId="0" applyFont="1" applyFill="1" applyAlignment="1" applyProtection="1">
      <alignment horizontal="center" vertical="center"/>
    </xf>
    <xf numFmtId="0" fontId="14" fillId="0" borderId="0" xfId="0" quotePrefix="1" applyFont="1" applyFill="1" applyAlignment="1" applyProtection="1">
      <alignment horizontal="center" vertical="center"/>
    </xf>
    <xf numFmtId="0" fontId="21" fillId="0" borderId="0" xfId="0" applyFont="1" applyFill="1" applyAlignment="1" applyProtection="1">
      <alignment horizontal="left" vertical="center"/>
    </xf>
    <xf numFmtId="0" fontId="24" fillId="0" borderId="0" xfId="0" applyFont="1" applyFill="1" applyAlignment="1" applyProtection="1">
      <alignment horizontal="left" vertical="center"/>
    </xf>
    <xf numFmtId="0" fontId="21" fillId="0" borderId="0" xfId="0" applyFont="1" applyFill="1" applyAlignment="1" applyProtection="1">
      <alignment vertical="center"/>
    </xf>
    <xf numFmtId="0" fontId="25" fillId="0" borderId="0" xfId="0" applyFont="1" applyFill="1" applyAlignment="1" applyProtection="1">
      <alignment vertical="center"/>
    </xf>
    <xf numFmtId="0" fontId="14" fillId="0" borderId="1"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4" fontId="14" fillId="4" borderId="1" xfId="0" applyNumberFormat="1" applyFont="1" applyFill="1" applyBorder="1" applyAlignment="1" applyProtection="1">
      <alignment horizontal="center" vertical="center"/>
    </xf>
    <xf numFmtId="4" fontId="14" fillId="0" borderId="1" xfId="0" applyNumberFormat="1" applyFont="1" applyFill="1" applyBorder="1" applyAlignment="1" applyProtection="1">
      <alignment horizontal="center" vertical="center"/>
    </xf>
    <xf numFmtId="4" fontId="14" fillId="4" borderId="20" xfId="0" applyNumberFormat="1" applyFont="1" applyFill="1" applyBorder="1" applyAlignment="1" applyProtection="1">
      <alignment horizontal="center" vertical="center"/>
    </xf>
    <xf numFmtId="4" fontId="14" fillId="0" borderId="20" xfId="0" applyNumberFormat="1"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1" fontId="14" fillId="4" borderId="1" xfId="0" applyNumberFormat="1" applyFont="1" applyFill="1" applyBorder="1" applyAlignment="1" applyProtection="1">
      <alignment vertical="center"/>
      <protection locked="0"/>
    </xf>
    <xf numFmtId="164" fontId="14" fillId="4" borderId="1" xfId="0" applyNumberFormat="1" applyFont="1" applyFill="1" applyBorder="1" applyAlignment="1" applyProtection="1">
      <alignment horizontal="center" vertical="center"/>
      <protection locked="0"/>
    </xf>
    <xf numFmtId="4" fontId="14" fillId="4" borderId="1" xfId="0" applyNumberFormat="1" applyFont="1" applyFill="1" applyBorder="1" applyAlignment="1" applyProtection="1">
      <alignment horizontal="center" vertical="center"/>
      <protection locked="0"/>
    </xf>
    <xf numFmtId="4" fontId="14" fillId="0" borderId="1" xfId="0" applyNumberFormat="1" applyFont="1" applyFill="1" applyBorder="1" applyAlignment="1" applyProtection="1">
      <alignment horizontal="center" vertical="center"/>
      <protection locked="0"/>
    </xf>
    <xf numFmtId="4" fontId="14" fillId="4" borderId="20" xfId="0" applyNumberFormat="1" applyFont="1" applyFill="1" applyBorder="1" applyAlignment="1" applyProtection="1">
      <alignment horizontal="center" vertical="center"/>
      <protection locked="0"/>
    </xf>
    <xf numFmtId="4" fontId="14" fillId="0" borderId="20" xfId="0" applyNumberFormat="1" applyFont="1" applyFill="1" applyBorder="1" applyAlignment="1" applyProtection="1">
      <alignment horizontal="center" vertical="center"/>
      <protection locked="0"/>
    </xf>
    <xf numFmtId="3"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15" fillId="0" borderId="0" xfId="0" applyFont="1" applyFill="1" applyBorder="1" applyAlignment="1" applyProtection="1">
      <alignment vertical="center"/>
    </xf>
    <xf numFmtId="164" fontId="14" fillId="0" borderId="1" xfId="0" applyNumberFormat="1" applyFont="1" applyFill="1" applyBorder="1" applyAlignment="1" applyProtection="1">
      <alignment horizontal="center" vertical="center"/>
    </xf>
    <xf numFmtId="0" fontId="14" fillId="0" borderId="6" xfId="0" applyFont="1" applyFill="1" applyBorder="1" applyAlignment="1" applyProtection="1">
      <alignment vertical="center"/>
    </xf>
    <xf numFmtId="0" fontId="14" fillId="0" borderId="7" xfId="0" applyFont="1" applyFill="1" applyBorder="1" applyAlignment="1" applyProtection="1">
      <alignment vertical="center"/>
    </xf>
    <xf numFmtId="4" fontId="14" fillId="4" borderId="3" xfId="0" applyNumberFormat="1" applyFont="1" applyFill="1" applyBorder="1" applyAlignment="1" applyProtection="1">
      <alignment horizontal="center" vertical="center"/>
    </xf>
    <xf numFmtId="0" fontId="14" fillId="0" borderId="2" xfId="0" applyFont="1" applyFill="1" applyBorder="1" applyAlignment="1" applyProtection="1">
      <alignment vertical="center"/>
    </xf>
    <xf numFmtId="4" fontId="21" fillId="4" borderId="33" xfId="0" applyNumberFormat="1" applyFont="1" applyFill="1" applyBorder="1" applyAlignment="1" applyProtection="1">
      <alignment horizontal="center" vertical="center"/>
      <protection locked="0"/>
    </xf>
    <xf numFmtId="4" fontId="21" fillId="0" borderId="33" xfId="0" applyNumberFormat="1" applyFont="1" applyFill="1" applyBorder="1" applyAlignment="1" applyProtection="1">
      <alignment horizontal="center" vertical="center"/>
      <protection locked="0"/>
    </xf>
    <xf numFmtId="0" fontId="14" fillId="5" borderId="0" xfId="1" applyFont="1" applyFill="1" applyBorder="1" applyAlignment="1" applyProtection="1">
      <alignment horizontal="right" vertical="center"/>
    </xf>
    <xf numFmtId="49" fontId="26" fillId="5" borderId="0" xfId="1" applyNumberFormat="1" applyFont="1" applyFill="1" applyBorder="1" applyAlignment="1" applyProtection="1">
      <alignment horizontal="left" vertical="center"/>
    </xf>
    <xf numFmtId="3" fontId="14" fillId="5" borderId="0" xfId="0" applyNumberFormat="1" applyFont="1" applyFill="1" applyBorder="1" applyAlignment="1" applyProtection="1">
      <alignment vertical="center"/>
    </xf>
    <xf numFmtId="0" fontId="21" fillId="5" borderId="0" xfId="0" applyFont="1" applyFill="1" applyBorder="1" applyAlignment="1" applyProtection="1">
      <alignment horizontal="center" vertical="center"/>
    </xf>
    <xf numFmtId="164" fontId="14" fillId="5" borderId="0" xfId="0" applyNumberFormat="1" applyFont="1" applyFill="1" applyBorder="1" applyAlignment="1" applyProtection="1">
      <alignment horizontal="center" vertical="center"/>
    </xf>
    <xf numFmtId="0" fontId="14" fillId="5" borderId="0" xfId="1" applyFont="1" applyFill="1" applyBorder="1" applyAlignment="1" applyProtection="1">
      <alignment horizontal="center" vertical="center"/>
    </xf>
    <xf numFmtId="2" fontId="14" fillId="5" borderId="0" xfId="0" applyNumberFormat="1" applyFont="1" applyFill="1" applyBorder="1" applyAlignment="1" applyProtection="1">
      <alignment vertical="center"/>
    </xf>
    <xf numFmtId="1" fontId="14" fillId="5" borderId="0" xfId="0" applyNumberFormat="1" applyFont="1" applyFill="1" applyBorder="1" applyAlignment="1" applyProtection="1">
      <alignment horizontal="center" vertical="center"/>
    </xf>
    <xf numFmtId="1" fontId="14" fillId="5" borderId="0" xfId="0" applyNumberFormat="1" applyFont="1" applyFill="1" applyBorder="1" applyAlignment="1" applyProtection="1">
      <alignment vertical="center"/>
    </xf>
    <xf numFmtId="2" fontId="14" fillId="5" borderId="0" xfId="0" applyNumberFormat="1" applyFont="1" applyFill="1" applyBorder="1" applyAlignment="1" applyProtection="1">
      <alignment horizontal="right" vertical="center"/>
    </xf>
    <xf numFmtId="0" fontId="15" fillId="5" borderId="0" xfId="0" applyFont="1" applyFill="1" applyAlignment="1" applyProtection="1">
      <alignment vertical="center"/>
    </xf>
    <xf numFmtId="0" fontId="26" fillId="5" borderId="0" xfId="1" applyNumberFormat="1" applyFont="1" applyFill="1" applyBorder="1" applyAlignment="1" applyProtection="1">
      <alignment horizontal="left" vertical="center"/>
    </xf>
    <xf numFmtId="0" fontId="15" fillId="5" borderId="0" xfId="0" applyFont="1" applyFill="1" applyBorder="1" applyAlignment="1" applyProtection="1">
      <alignment vertical="center"/>
    </xf>
    <xf numFmtId="0" fontId="15" fillId="0" borderId="0" xfId="0" applyFont="1" applyFill="1" applyAlignment="1" applyProtection="1">
      <alignment horizontal="left" vertical="center"/>
    </xf>
    <xf numFmtId="0" fontId="14" fillId="0" borderId="0" xfId="0" applyFont="1" applyFill="1" applyAlignment="1" applyProtection="1">
      <alignment horizontal="left" vertical="center"/>
    </xf>
    <xf numFmtId="0" fontId="27" fillId="0" borderId="0" xfId="0" applyFont="1" applyBorder="1" applyAlignment="1" applyProtection="1">
      <alignment horizontal="center" vertical="center" wrapText="1"/>
    </xf>
    <xf numFmtId="0" fontId="14" fillId="0" borderId="22" xfId="0" applyFont="1" applyFill="1" applyBorder="1" applyAlignment="1" applyProtection="1">
      <alignment vertical="center"/>
    </xf>
    <xf numFmtId="0" fontId="14" fillId="0" borderId="6" xfId="0" applyFont="1" applyFill="1" applyBorder="1" applyAlignment="1" applyProtection="1">
      <alignment vertical="center"/>
      <protection locked="0"/>
    </xf>
    <xf numFmtId="0" fontId="15" fillId="0" borderId="7"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15" fillId="0" borderId="17"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19" xfId="0" applyFont="1" applyFill="1" applyBorder="1" applyAlignment="1" applyProtection="1">
      <alignment vertical="center"/>
      <protection locked="0"/>
    </xf>
    <xf numFmtId="0" fontId="14" fillId="0" borderId="0" xfId="0" applyFont="1" applyFill="1" applyBorder="1" applyAlignment="1" applyProtection="1">
      <alignment horizontal="right" vertical="center"/>
    </xf>
    <xf numFmtId="0" fontId="14" fillId="0" borderId="0" xfId="0" applyFont="1" applyFill="1" applyAlignment="1" applyProtection="1">
      <alignment horizontal="right" vertical="center"/>
    </xf>
    <xf numFmtId="0" fontId="15" fillId="0" borderId="0" xfId="0" applyFont="1" applyFill="1" applyAlignment="1" applyProtection="1">
      <alignment vertical="center" wrapText="1"/>
    </xf>
    <xf numFmtId="0" fontId="14" fillId="0" borderId="7" xfId="0" applyFont="1" applyFill="1" applyBorder="1" applyAlignment="1" applyProtection="1">
      <alignment vertical="center"/>
      <protection locked="0"/>
    </xf>
    <xf numFmtId="0" fontId="14" fillId="0" borderId="3" xfId="0" applyFont="1" applyFill="1" applyBorder="1" applyAlignment="1" applyProtection="1">
      <alignment vertical="center"/>
      <protection locked="0"/>
    </xf>
    <xf numFmtId="0" fontId="14" fillId="0" borderId="17" xfId="0" applyFont="1" applyFill="1" applyBorder="1" applyAlignment="1" applyProtection="1">
      <alignment vertical="center"/>
      <protection locked="0"/>
    </xf>
    <xf numFmtId="0" fontId="14" fillId="0" borderId="18" xfId="0" applyFont="1" applyFill="1" applyBorder="1" applyAlignment="1" applyProtection="1">
      <alignment vertical="center"/>
      <protection locked="0"/>
    </xf>
    <xf numFmtId="0" fontId="14" fillId="0" borderId="19" xfId="0" applyFont="1" applyFill="1" applyBorder="1" applyAlignment="1" applyProtection="1">
      <alignment vertical="center"/>
      <protection locked="0"/>
    </xf>
    <xf numFmtId="0" fontId="29" fillId="0" borderId="0" xfId="0" applyFont="1" applyBorder="1" applyAlignment="1" applyProtection="1">
      <alignment horizontal="left" vertical="center" wrapText="1" readingOrder="1"/>
    </xf>
    <xf numFmtId="0" fontId="15" fillId="0" borderId="0" xfId="0" applyFont="1" applyAlignment="1" applyProtection="1">
      <alignment horizontal="left" vertical="center" wrapText="1" readingOrder="1"/>
    </xf>
    <xf numFmtId="0" fontId="25" fillId="0" borderId="0" xfId="0" applyFont="1" applyBorder="1" applyAlignment="1" applyProtection="1">
      <alignment horizontal="left" vertical="center" readingOrder="1"/>
    </xf>
    <xf numFmtId="0" fontId="15" fillId="0" borderId="0" xfId="0" applyFont="1" applyBorder="1" applyAlignment="1" applyProtection="1">
      <alignment horizontal="left" vertical="center" wrapText="1" readingOrder="1"/>
    </xf>
    <xf numFmtId="0" fontId="15" fillId="0" borderId="0" xfId="0" applyFont="1" applyBorder="1" applyAlignment="1" applyProtection="1">
      <alignment horizontal="left" vertical="center" readingOrder="1"/>
    </xf>
    <xf numFmtId="0" fontId="25" fillId="0" borderId="0" xfId="0" applyFont="1" applyBorder="1" applyAlignment="1" applyProtection="1">
      <alignment horizontal="left" vertical="center" wrapText="1" readingOrder="1"/>
    </xf>
    <xf numFmtId="0" fontId="30" fillId="0" borderId="0" xfId="1" applyFont="1" applyAlignment="1" applyProtection="1">
      <alignment horizontal="left" vertical="center" readingOrder="1"/>
    </xf>
    <xf numFmtId="0" fontId="15" fillId="0" borderId="0" xfId="0" applyFont="1" applyFill="1" applyBorder="1" applyAlignment="1" applyProtection="1">
      <alignment horizontal="left" vertical="center" wrapText="1" readingOrder="1"/>
    </xf>
    <xf numFmtId="0" fontId="18" fillId="0" borderId="0" xfId="1" applyFont="1" applyAlignment="1" applyProtection="1">
      <alignment horizontal="left" vertical="center" wrapText="1" readingOrder="1"/>
    </xf>
    <xf numFmtId="0" fontId="0" fillId="0" borderId="0" xfId="0" applyFill="1" applyAlignment="1" applyProtection="1">
      <alignment vertical="center"/>
    </xf>
    <xf numFmtId="0" fontId="0" fillId="0" borderId="0" xfId="0" applyFill="1" applyBorder="1" applyAlignment="1" applyProtection="1">
      <alignment vertical="center"/>
    </xf>
    <xf numFmtId="3" fontId="21" fillId="4" borderId="33" xfId="0" applyNumberFormat="1" applyFont="1" applyFill="1" applyBorder="1" applyAlignment="1" applyProtection="1">
      <alignment vertical="center"/>
    </xf>
    <xf numFmtId="167" fontId="21" fillId="4" borderId="33" xfId="0" applyNumberFormat="1" applyFont="1" applyFill="1" applyBorder="1" applyAlignment="1" applyProtection="1">
      <alignment horizontal="center" vertical="center"/>
    </xf>
    <xf numFmtId="164" fontId="21" fillId="4" borderId="33" xfId="0" applyNumberFormat="1" applyFont="1" applyFill="1" applyBorder="1" applyAlignment="1" applyProtection="1">
      <alignment horizontal="center" vertical="center"/>
    </xf>
    <xf numFmtId="164" fontId="14" fillId="4"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xf>
    <xf numFmtId="0" fontId="14" fillId="0" borderId="0" xfId="1" applyFont="1" applyFill="1" applyAlignment="1" applyProtection="1">
      <alignment horizontal="right" vertical="center"/>
    </xf>
    <xf numFmtId="0" fontId="14" fillId="0" borderId="0" xfId="1" applyFont="1" applyFill="1" applyBorder="1" applyAlignment="1" applyProtection="1">
      <alignment horizontal="right" vertical="center"/>
    </xf>
    <xf numFmtId="0" fontId="15" fillId="0" borderId="1" xfId="0" applyFont="1" applyBorder="1" applyAlignment="1" applyProtection="1">
      <alignment vertical="center"/>
    </xf>
    <xf numFmtId="0" fontId="27" fillId="0" borderId="0" xfId="0" applyFont="1" applyBorder="1" applyAlignment="1" applyProtection="1">
      <alignment horizontal="left" vertical="center" wrapText="1"/>
    </xf>
    <xf numFmtId="0" fontId="28" fillId="0" borderId="0" xfId="0" applyFont="1" applyBorder="1" applyAlignment="1" applyProtection="1">
      <alignment horizontal="left" vertical="center" wrapText="1"/>
    </xf>
    <xf numFmtId="0" fontId="28" fillId="0" borderId="0" xfId="0" applyFont="1" applyBorder="1" applyAlignment="1" applyProtection="1">
      <alignment horizontal="center" vertical="center"/>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165" fontId="14" fillId="4" borderId="4" xfId="0" applyNumberFormat="1" applyFont="1" applyFill="1" applyBorder="1" applyAlignment="1" applyProtection="1">
      <alignment horizontal="center" vertical="center"/>
      <protection locked="0"/>
    </xf>
    <xf numFmtId="165" fontId="14" fillId="4" borderId="5"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left" vertical="center"/>
    </xf>
    <xf numFmtId="166" fontId="14" fillId="4" borderId="4" xfId="0" applyNumberFormat="1" applyFont="1" applyFill="1" applyBorder="1" applyAlignment="1" applyProtection="1">
      <alignment horizontal="center" vertical="center"/>
      <protection locked="0"/>
    </xf>
    <xf numFmtId="166" fontId="14" fillId="4" borderId="5" xfId="0" applyNumberFormat="1" applyFont="1" applyFill="1" applyBorder="1" applyAlignment="1" applyProtection="1">
      <alignment horizontal="center" vertical="center"/>
      <protection locked="0"/>
    </xf>
    <xf numFmtId="3" fontId="14" fillId="4" borderId="4" xfId="0" applyNumberFormat="1" applyFont="1" applyFill="1" applyBorder="1" applyAlignment="1" applyProtection="1">
      <alignment horizontal="center" vertical="center"/>
      <protection locked="0"/>
    </xf>
    <xf numFmtId="3" fontId="14" fillId="4" borderId="5" xfId="0" applyNumberFormat="1" applyFont="1" applyFill="1" applyBorder="1" applyAlignment="1" applyProtection="1">
      <alignment horizontal="center" vertical="center"/>
      <protection locked="0"/>
    </xf>
    <xf numFmtId="0" fontId="0" fillId="0" borderId="0" xfId="0" applyFill="1" applyAlignment="1" applyProtection="1">
      <alignment vertical="center"/>
    </xf>
    <xf numFmtId="0" fontId="14" fillId="4" borderId="4" xfId="0" applyFont="1" applyFill="1" applyBorder="1" applyAlignment="1" applyProtection="1">
      <alignment vertical="center"/>
      <protection locked="0"/>
    </xf>
    <xf numFmtId="0" fontId="14" fillId="4" borderId="21" xfId="0" applyFont="1" applyFill="1" applyBorder="1" applyAlignment="1" applyProtection="1">
      <alignment vertical="center"/>
      <protection locked="0"/>
    </xf>
    <xf numFmtId="0" fontId="14" fillId="4" borderId="5" xfId="0" applyFont="1" applyFill="1" applyBorder="1" applyAlignment="1" applyProtection="1">
      <alignment vertical="center"/>
      <protection locked="0"/>
    </xf>
    <xf numFmtId="0" fontId="14" fillId="0" borderId="4"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14" fillId="0" borderId="5" xfId="0" applyFont="1" applyFill="1" applyBorder="1" applyAlignment="1" applyProtection="1">
      <alignment vertical="center"/>
      <protection locked="0"/>
    </xf>
    <xf numFmtId="0" fontId="14" fillId="0" borderId="28" xfId="1" applyFont="1" applyFill="1" applyBorder="1" applyAlignment="1" applyProtection="1">
      <alignment horizontal="center" vertical="center" wrapText="1"/>
    </xf>
    <xf numFmtId="0" fontId="14" fillId="0" borderId="23" xfId="1" applyFont="1" applyFill="1" applyBorder="1" applyAlignment="1" applyProtection="1">
      <alignment horizontal="center" vertical="center" wrapText="1"/>
    </xf>
    <xf numFmtId="0" fontId="14" fillId="0" borderId="20" xfId="1" applyFont="1" applyFill="1" applyBorder="1" applyAlignment="1" applyProtection="1">
      <alignment horizontal="center" vertical="center" wrapText="1"/>
    </xf>
    <xf numFmtId="0" fontId="14" fillId="4" borderId="1" xfId="0" applyFont="1" applyFill="1" applyBorder="1" applyAlignment="1" applyProtection="1">
      <alignment vertical="center"/>
      <protection locked="0"/>
    </xf>
    <xf numFmtId="0" fontId="14" fillId="0" borderId="26" xfId="1" applyFont="1" applyFill="1" applyBorder="1" applyAlignment="1" applyProtection="1">
      <alignment horizontal="center" vertical="center"/>
    </xf>
    <xf numFmtId="0" fontId="14" fillId="0" borderId="9" xfId="1" applyFont="1" applyFill="1" applyBorder="1" applyAlignment="1" applyProtection="1">
      <alignment vertical="center"/>
    </xf>
    <xf numFmtId="0" fontId="14" fillId="0" borderId="27" xfId="1" applyFont="1" applyFill="1" applyBorder="1" applyAlignment="1" applyProtection="1">
      <alignment vertical="center"/>
    </xf>
    <xf numFmtId="0" fontId="14" fillId="0" borderId="24" xfId="1" applyFont="1" applyFill="1" applyBorder="1" applyAlignment="1" applyProtection="1">
      <alignment vertical="center"/>
    </xf>
    <xf numFmtId="0" fontId="14" fillId="0" borderId="0" xfId="1" applyFont="1" applyFill="1" applyBorder="1" applyAlignment="1" applyProtection="1">
      <alignment vertical="center"/>
    </xf>
    <xf numFmtId="0" fontId="14" fillId="0" borderId="22" xfId="1" applyFont="1" applyFill="1" applyBorder="1" applyAlignment="1" applyProtection="1">
      <alignment vertical="center"/>
    </xf>
    <xf numFmtId="0" fontId="14" fillId="0" borderId="17" xfId="1" applyFont="1" applyFill="1" applyBorder="1" applyAlignment="1" applyProtection="1">
      <alignment vertical="center"/>
    </xf>
    <xf numFmtId="0" fontId="14" fillId="0" borderId="18" xfId="1" applyFont="1" applyFill="1" applyBorder="1" applyAlignment="1" applyProtection="1">
      <alignment vertical="center"/>
    </xf>
    <xf numFmtId="0" fontId="14" fillId="0" borderId="19" xfId="1" applyFont="1" applyFill="1" applyBorder="1" applyAlignment="1" applyProtection="1">
      <alignment vertical="center"/>
    </xf>
    <xf numFmtId="0" fontId="22" fillId="0" borderId="0" xfId="0" applyFont="1" applyFill="1" applyAlignment="1" applyProtection="1">
      <alignment horizontal="center" vertical="center"/>
    </xf>
    <xf numFmtId="4" fontId="14" fillId="0" borderId="4" xfId="0" applyNumberFormat="1" applyFont="1" applyFill="1" applyBorder="1" applyAlignment="1" applyProtection="1">
      <alignment horizontal="center" vertical="center"/>
    </xf>
    <xf numFmtId="4" fontId="14" fillId="0" borderId="5" xfId="0" applyNumberFormat="1" applyFont="1" applyFill="1" applyBorder="1" applyAlignment="1" applyProtection="1">
      <alignment horizontal="center" vertical="center"/>
    </xf>
    <xf numFmtId="0" fontId="20" fillId="4" borderId="6"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wrapText="1"/>
    </xf>
    <xf numFmtId="0" fontId="20" fillId="4" borderId="3" xfId="0" applyFont="1" applyFill="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9" xfId="0" applyFont="1" applyFill="1" applyBorder="1" applyAlignment="1" applyProtection="1">
      <alignment horizontal="center" vertical="center" wrapText="1"/>
    </xf>
    <xf numFmtId="0" fontId="14" fillId="0" borderId="2" xfId="1" applyFont="1" applyFill="1" applyBorder="1" applyAlignment="1" applyProtection="1">
      <alignment horizontal="center" vertical="center" wrapText="1"/>
    </xf>
    <xf numFmtId="0" fontId="14" fillId="0" borderId="9" xfId="1" applyFont="1" applyFill="1" applyBorder="1" applyAlignment="1" applyProtection="1">
      <alignment horizontal="center" vertical="center"/>
    </xf>
    <xf numFmtId="0" fontId="14" fillId="0" borderId="27" xfId="1" applyFont="1" applyFill="1" applyBorder="1" applyAlignment="1" applyProtection="1">
      <alignment horizontal="center" vertical="center"/>
    </xf>
    <xf numFmtId="0" fontId="14" fillId="0" borderId="24" xfId="1" applyFont="1" applyFill="1" applyBorder="1" applyAlignment="1" applyProtection="1">
      <alignment horizontal="center" vertical="center"/>
    </xf>
    <xf numFmtId="0" fontId="14" fillId="0" borderId="0" xfId="1" applyFont="1" applyFill="1" applyBorder="1" applyAlignment="1" applyProtection="1">
      <alignment horizontal="center" vertical="center"/>
    </xf>
    <xf numFmtId="0" fontId="14" fillId="0" borderId="22" xfId="1" applyFont="1" applyFill="1" applyBorder="1" applyAlignment="1" applyProtection="1">
      <alignment horizontal="center" vertical="center"/>
    </xf>
    <xf numFmtId="0" fontId="14" fillId="0" borderId="17" xfId="1" applyFont="1" applyFill="1" applyBorder="1" applyAlignment="1" applyProtection="1">
      <alignment horizontal="center" vertical="center"/>
    </xf>
    <xf numFmtId="0" fontId="14" fillId="0" borderId="18" xfId="1" applyFont="1" applyFill="1" applyBorder="1" applyAlignment="1" applyProtection="1">
      <alignment horizontal="center" vertical="center"/>
    </xf>
    <xf numFmtId="0" fontId="14" fillId="0" borderId="19" xfId="1" applyFont="1" applyFill="1" applyBorder="1" applyAlignment="1" applyProtection="1">
      <alignment horizontal="center" vertical="center"/>
    </xf>
    <xf numFmtId="0" fontId="14" fillId="0" borderId="4" xfId="1" applyFont="1" applyFill="1" applyBorder="1" applyAlignment="1" applyProtection="1">
      <alignment horizontal="right" vertical="center"/>
    </xf>
    <xf numFmtId="0" fontId="14" fillId="0" borderId="21" xfId="1" applyFont="1" applyFill="1" applyBorder="1" applyAlignment="1" applyProtection="1">
      <alignment horizontal="right" vertical="center"/>
    </xf>
    <xf numFmtId="0" fontId="14" fillId="0" borderId="5" xfId="1" applyFont="1" applyFill="1" applyBorder="1" applyAlignment="1" applyProtection="1">
      <alignment horizontal="right" vertical="center"/>
    </xf>
    <xf numFmtId="0" fontId="14" fillId="0" borderId="4" xfId="0" applyFont="1" applyFill="1" applyBorder="1" applyAlignment="1" applyProtection="1">
      <alignment horizontal="center" vertical="center"/>
    </xf>
    <xf numFmtId="0" fontId="14" fillId="0" borderId="5" xfId="0" applyFont="1" applyFill="1" applyBorder="1" applyAlignment="1" applyProtection="1">
      <alignment vertical="center"/>
    </xf>
    <xf numFmtId="0" fontId="21" fillId="0" borderId="14" xfId="1" applyFont="1" applyFill="1" applyBorder="1" applyAlignment="1" applyProtection="1">
      <alignment horizontal="right" vertical="center"/>
    </xf>
    <xf numFmtId="0" fontId="21" fillId="0" borderId="15" xfId="1" applyFont="1" applyFill="1" applyBorder="1" applyAlignment="1" applyProtection="1">
      <alignment horizontal="right" vertical="center"/>
    </xf>
    <xf numFmtId="0" fontId="21" fillId="4" borderId="4" xfId="0" applyFont="1" applyFill="1" applyBorder="1" applyAlignment="1" applyProtection="1">
      <alignment horizontal="center" vertical="center"/>
    </xf>
    <xf numFmtId="0" fontId="14" fillId="4" borderId="21" xfId="0" applyFont="1" applyFill="1" applyBorder="1" applyAlignment="1" applyProtection="1">
      <alignment horizontal="center" vertical="center"/>
    </xf>
    <xf numFmtId="0" fontId="14" fillId="4" borderId="5" xfId="0" applyFont="1" applyFill="1" applyBorder="1" applyAlignment="1" applyProtection="1">
      <alignment horizontal="center" vertical="center"/>
    </xf>
    <xf numFmtId="0" fontId="14" fillId="0" borderId="25"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0" borderId="32"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xf>
    <xf numFmtId="0" fontId="14" fillId="0" borderId="27" xfId="0" applyFont="1" applyFill="1" applyBorder="1" applyAlignment="1" applyProtection="1">
      <alignment vertical="center"/>
    </xf>
    <xf numFmtId="0" fontId="14" fillId="0" borderId="17" xfId="0" applyFont="1" applyFill="1" applyBorder="1" applyAlignment="1" applyProtection="1">
      <alignment vertical="center"/>
    </xf>
    <xf numFmtId="0" fontId="14" fillId="0" borderId="19" xfId="0" applyFont="1" applyFill="1" applyBorder="1" applyAlignment="1" applyProtection="1">
      <alignment vertical="center"/>
    </xf>
    <xf numFmtId="0" fontId="14" fillId="0" borderId="26" xfId="1" applyFont="1" applyFill="1" applyBorder="1" applyAlignment="1" applyProtection="1">
      <alignment horizontal="center" vertical="center" wrapText="1"/>
    </xf>
    <xf numFmtId="0" fontId="14" fillId="0" borderId="27" xfId="1" applyFont="1" applyFill="1" applyBorder="1" applyAlignment="1" applyProtection="1">
      <alignment horizontal="center" vertical="center" wrapText="1"/>
    </xf>
    <xf numFmtId="0" fontId="14" fillId="0" borderId="24" xfId="1" applyFont="1" applyFill="1" applyBorder="1" applyAlignment="1" applyProtection="1">
      <alignment horizontal="center" vertical="center" wrapText="1"/>
    </xf>
    <xf numFmtId="0" fontId="14" fillId="0" borderId="22" xfId="1" applyFont="1" applyFill="1" applyBorder="1" applyAlignment="1" applyProtection="1">
      <alignment horizontal="center" vertical="center" wrapText="1"/>
    </xf>
    <xf numFmtId="0" fontId="14" fillId="0" borderId="17" xfId="1" applyFont="1" applyFill="1" applyBorder="1" applyAlignment="1" applyProtection="1">
      <alignment horizontal="center" vertical="center" wrapText="1"/>
    </xf>
    <xf numFmtId="0" fontId="14" fillId="0" borderId="19" xfId="1" applyFont="1" applyFill="1" applyBorder="1" applyAlignment="1" applyProtection="1">
      <alignment horizontal="center" vertical="center" wrapText="1"/>
    </xf>
    <xf numFmtId="0" fontId="14" fillId="0" borderId="0" xfId="0" applyFont="1"/>
    <xf numFmtId="0" fontId="14" fillId="0" borderId="0" xfId="1" applyFont="1" applyFill="1" applyAlignment="1" applyProtection="1">
      <alignment horizontal="right" vertical="center"/>
    </xf>
    <xf numFmtId="0" fontId="14" fillId="0" borderId="0" xfId="1" applyFont="1" applyFill="1" applyBorder="1" applyAlignment="1" applyProtection="1">
      <alignment horizontal="right" vertical="center"/>
    </xf>
    <xf numFmtId="14" fontId="14" fillId="0" borderId="4" xfId="0" quotePrefix="1"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4" fillId="0" borderId="22" xfId="1" applyFont="1" applyFill="1" applyBorder="1" applyAlignment="1" applyProtection="1">
      <alignment horizontal="right" vertical="center"/>
    </xf>
    <xf numFmtId="0" fontId="15" fillId="0" borderId="0" xfId="0" applyFont="1" applyFill="1" applyAlignment="1" applyProtection="1">
      <alignment horizontal="left" vertical="center" wrapText="1"/>
    </xf>
    <xf numFmtId="0" fontId="14" fillId="0" borderId="29"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39" xfId="0" applyFont="1" applyFill="1" applyBorder="1" applyAlignment="1" applyProtection="1">
      <alignment horizontal="center" vertical="center"/>
    </xf>
    <xf numFmtId="0" fontId="13" fillId="4" borderId="0" xfId="0" applyFont="1" applyFill="1" applyAlignment="1" applyProtection="1">
      <alignment horizontal="center" vertical="center"/>
    </xf>
    <xf numFmtId="0" fontId="21" fillId="0" borderId="34" xfId="0" applyFont="1" applyFill="1" applyBorder="1" applyAlignment="1" applyProtection="1">
      <alignment horizontal="center" vertical="center"/>
    </xf>
    <xf numFmtId="0" fontId="21" fillId="0" borderId="15"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36" xfId="1" applyFont="1" applyFill="1" applyBorder="1" applyAlignment="1" applyProtection="1">
      <alignment horizontal="center" vertical="center"/>
    </xf>
    <xf numFmtId="0" fontId="21" fillId="0" borderId="37" xfId="1" applyFont="1" applyFill="1" applyBorder="1" applyAlignment="1" applyProtection="1">
      <alignment horizontal="center" vertical="center"/>
    </xf>
    <xf numFmtId="0" fontId="21" fillId="0" borderId="38" xfId="1" applyFont="1" applyFill="1" applyBorder="1" applyAlignment="1" applyProtection="1">
      <alignment horizontal="center" vertical="center"/>
    </xf>
    <xf numFmtId="3" fontId="14" fillId="4" borderId="4" xfId="0" applyNumberFormat="1" applyFont="1" applyFill="1" applyBorder="1" applyAlignment="1" applyProtection="1">
      <alignment horizontal="center" vertical="center"/>
    </xf>
    <xf numFmtId="3" fontId="14" fillId="4" borderId="5" xfId="0" applyNumberFormat="1" applyFont="1" applyFill="1" applyBorder="1" applyAlignment="1" applyProtection="1">
      <alignment horizontal="center" vertical="center"/>
    </xf>
    <xf numFmtId="0" fontId="4" fillId="2" borderId="24" xfId="0" applyFont="1" applyFill="1" applyBorder="1" applyAlignment="1" applyProtection="1">
      <alignment horizontal="right" wrapText="1"/>
    </xf>
    <xf numFmtId="0" fontId="0" fillId="2" borderId="0" xfId="0" applyFill="1" applyAlignment="1">
      <alignment wrapText="1"/>
    </xf>
    <xf numFmtId="0" fontId="0" fillId="2" borderId="24" xfId="0" applyFill="1" applyBorder="1" applyAlignment="1">
      <alignment wrapText="1"/>
    </xf>
    <xf numFmtId="0" fontId="5" fillId="0" borderId="0" xfId="0" applyFont="1" applyBorder="1" applyAlignment="1" applyProtection="1">
      <alignment horizontal="left" vertical="center" wrapText="1" readingOrder="1"/>
    </xf>
    <xf numFmtId="0" fontId="0" fillId="0" borderId="0" xfId="0" applyBorder="1" applyAlignment="1" applyProtection="1">
      <alignment horizontal="left" vertical="center" wrapText="1" readingOrder="1"/>
    </xf>
    <xf numFmtId="0" fontId="6" fillId="0" borderId="0" xfId="0" applyFont="1" applyBorder="1" applyAlignment="1" applyProtection="1">
      <alignment horizontal="left" vertical="center" wrapText="1" readingOrder="1"/>
    </xf>
    <xf numFmtId="0" fontId="9" fillId="0" borderId="0" xfId="0" applyFont="1" applyBorder="1" applyAlignment="1" applyProtection="1">
      <alignment horizontal="left" vertical="center" wrapText="1" readingOrder="1"/>
    </xf>
    <xf numFmtId="0" fontId="9" fillId="0" borderId="0" xfId="0" applyFont="1" applyBorder="1" applyAlignment="1" applyProtection="1">
      <alignment horizontal="center" vertical="center" wrapText="1" readingOrder="1"/>
    </xf>
    <xf numFmtId="0" fontId="15" fillId="0" borderId="0" xfId="0" applyFont="1" applyBorder="1" applyAlignment="1" applyProtection="1">
      <alignment horizontal="left" vertical="center" wrapText="1" readingOrder="1"/>
    </xf>
    <xf numFmtId="0" fontId="25" fillId="0" borderId="0" xfId="0" applyFont="1" applyBorder="1" applyAlignment="1" applyProtection="1">
      <alignment horizontal="left" vertical="center" wrapText="1" readingOrder="1"/>
    </xf>
    <xf numFmtId="0" fontId="29" fillId="0" borderId="0" xfId="0" applyFont="1" applyBorder="1" applyAlignment="1" applyProtection="1">
      <alignment horizontal="center" vertical="center" wrapText="1" readingOrder="1"/>
    </xf>
    <xf numFmtId="0" fontId="0" fillId="0" borderId="0" xfId="0" applyFill="1" applyBorder="1" applyAlignment="1" applyProtection="1">
      <alignment horizontal="center" vertical="center"/>
    </xf>
    <xf numFmtId="0" fontId="31" fillId="0" borderId="0" xfId="0" applyFont="1" applyFill="1" applyBorder="1" applyAlignment="1" applyProtection="1">
      <alignment horizontal="right" vertical="center" wrapText="1"/>
    </xf>
    <xf numFmtId="0" fontId="14" fillId="0" borderId="0" xfId="1" applyFont="1" applyAlignment="1" applyProtection="1">
      <alignment horizontal="right" wrapText="1"/>
    </xf>
    <xf numFmtId="0" fontId="19" fillId="0" borderId="0" xfId="1" applyFont="1" applyFill="1" applyBorder="1" applyAlignment="1" applyProtection="1">
      <alignment horizontal="left" wrapText="1"/>
    </xf>
    <xf numFmtId="0" fontId="14" fillId="0" borderId="0" xfId="1" applyFont="1" applyFill="1" applyBorder="1" applyAlignment="1" applyProtection="1">
      <alignment horizontal="left" vertical="center" wrapText="1"/>
    </xf>
    <xf numFmtId="0" fontId="14" fillId="0" borderId="0" xfId="1" applyFont="1" applyFill="1" applyBorder="1" applyAlignment="1" applyProtection="1">
      <alignment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47625</xdr:colOff>
      <xdr:row>12</xdr:row>
      <xdr:rowOff>444500</xdr:rowOff>
    </xdr:from>
    <xdr:to>
      <xdr:col>24</xdr:col>
      <xdr:colOff>254000</xdr:colOff>
      <xdr:row>23</xdr:row>
      <xdr:rowOff>111125</xdr:rowOff>
    </xdr:to>
    <xdr:grpSp>
      <xdr:nvGrpSpPr>
        <xdr:cNvPr id="1239" name="Group 3"/>
        <xdr:cNvGrpSpPr>
          <a:grpSpLocks/>
        </xdr:cNvGrpSpPr>
      </xdr:nvGrpSpPr>
      <xdr:grpSpPr bwMode="auto">
        <a:xfrm>
          <a:off x="47625" y="3629212"/>
          <a:ext cx="16522140" cy="2118472"/>
          <a:chOff x="5" y="160"/>
          <a:chExt cx="1638" cy="236"/>
        </a:xfrm>
      </xdr:grpSpPr>
      <xdr:grpSp>
        <xdr:nvGrpSpPr>
          <xdr:cNvPr id="1240" name="Group 4"/>
          <xdr:cNvGrpSpPr>
            <a:grpSpLocks/>
          </xdr:cNvGrpSpPr>
        </xdr:nvGrpSpPr>
        <xdr:grpSpPr bwMode="auto">
          <a:xfrm>
            <a:off x="1543" y="221"/>
            <a:ext cx="10" cy="31"/>
            <a:chOff x="9125" y="1178"/>
            <a:chExt cx="85" cy="345"/>
          </a:xfrm>
        </xdr:grpSpPr>
        <xdr:sp macro="" textlink="">
          <xdr:nvSpPr>
            <xdr:cNvPr id="1289" name="Line 5"/>
            <xdr:cNvSpPr>
              <a:spLocks noChangeShapeType="1"/>
            </xdr:cNvSpPr>
          </xdr:nvSpPr>
          <xdr:spPr bwMode="auto">
            <a:xfrm flipV="1">
              <a:off x="9171" y="1178"/>
              <a:ext cx="0" cy="345"/>
            </a:xfrm>
            <a:prstGeom prst="line">
              <a:avLst/>
            </a:prstGeom>
            <a:noFill/>
            <a:ln w="12700">
              <a:solidFill>
                <a:srgbClr val="000000"/>
              </a:solidFill>
              <a:round/>
              <a:headEnd/>
              <a:tailEnd/>
            </a:ln>
            <a:effectLst/>
          </xdr:spPr>
        </xdr:sp>
        <xdr:sp macro="" textlink="">
          <xdr:nvSpPr>
            <xdr:cNvPr id="1290" name="Line 6"/>
            <xdr:cNvSpPr>
              <a:spLocks noChangeShapeType="1"/>
            </xdr:cNvSpPr>
          </xdr:nvSpPr>
          <xdr:spPr bwMode="auto">
            <a:xfrm>
              <a:off x="9125" y="1218"/>
              <a:ext cx="85" cy="0"/>
            </a:xfrm>
            <a:prstGeom prst="line">
              <a:avLst/>
            </a:prstGeom>
            <a:noFill/>
            <a:ln w="12700">
              <a:solidFill>
                <a:srgbClr val="000000"/>
              </a:solidFill>
              <a:round/>
              <a:headEnd/>
              <a:tailEnd/>
            </a:ln>
            <a:effectLst/>
          </xdr:spPr>
        </xdr:sp>
      </xdr:grpSp>
      <xdr:grpSp>
        <xdr:nvGrpSpPr>
          <xdr:cNvPr id="1241" name="Group 7"/>
          <xdr:cNvGrpSpPr>
            <a:grpSpLocks/>
          </xdr:cNvGrpSpPr>
        </xdr:nvGrpSpPr>
        <xdr:grpSpPr bwMode="auto">
          <a:xfrm>
            <a:off x="76" y="160"/>
            <a:ext cx="176" cy="109"/>
            <a:chOff x="581" y="709"/>
            <a:chExt cx="1071" cy="695"/>
          </a:xfrm>
        </xdr:grpSpPr>
        <xdr:sp macro="" textlink="">
          <xdr:nvSpPr>
            <xdr:cNvPr id="1272" name="Rectangle 8"/>
            <xdr:cNvSpPr>
              <a:spLocks noChangeArrowheads="1"/>
            </xdr:cNvSpPr>
          </xdr:nvSpPr>
          <xdr:spPr bwMode="auto">
            <a:xfrm>
              <a:off x="1156" y="1029"/>
              <a:ext cx="457" cy="375"/>
            </a:xfrm>
            <a:prstGeom prst="rect">
              <a:avLst/>
            </a:prstGeom>
            <a:noFill/>
            <a:ln w="12700">
              <a:solidFill>
                <a:srgbClr val="000000"/>
              </a:solidFill>
              <a:miter lim="800000"/>
              <a:headEnd/>
              <a:tailEnd/>
            </a:ln>
            <a:effectLst/>
          </xdr:spPr>
        </xdr:sp>
        <xdr:sp macro="" textlink="">
          <xdr:nvSpPr>
            <xdr:cNvPr id="1273" name="Rectangle 9"/>
            <xdr:cNvSpPr>
              <a:spLocks noChangeArrowheads="1"/>
            </xdr:cNvSpPr>
          </xdr:nvSpPr>
          <xdr:spPr bwMode="auto">
            <a:xfrm>
              <a:off x="1064" y="1094"/>
              <a:ext cx="85" cy="310"/>
            </a:xfrm>
            <a:prstGeom prst="rect">
              <a:avLst/>
            </a:prstGeom>
            <a:noFill/>
            <a:ln w="12700">
              <a:solidFill>
                <a:srgbClr val="000000"/>
              </a:solidFill>
              <a:miter lim="800000"/>
              <a:headEnd/>
              <a:tailEnd/>
            </a:ln>
            <a:effectLst/>
          </xdr:spPr>
        </xdr:sp>
        <xdr:sp macro="" textlink="">
          <xdr:nvSpPr>
            <xdr:cNvPr id="1274" name="Rectangle 10"/>
            <xdr:cNvSpPr>
              <a:spLocks noChangeArrowheads="1"/>
            </xdr:cNvSpPr>
          </xdr:nvSpPr>
          <xdr:spPr bwMode="auto">
            <a:xfrm>
              <a:off x="1202" y="989"/>
              <a:ext cx="450" cy="30"/>
            </a:xfrm>
            <a:prstGeom prst="rect">
              <a:avLst/>
            </a:prstGeom>
            <a:noFill/>
            <a:ln w="12700">
              <a:solidFill>
                <a:srgbClr val="000000"/>
              </a:solidFill>
              <a:miter lim="800000"/>
              <a:headEnd/>
              <a:tailEnd/>
            </a:ln>
            <a:effectLst/>
          </xdr:spPr>
        </xdr:sp>
        <xdr:grpSp>
          <xdr:nvGrpSpPr>
            <xdr:cNvPr id="1275" name="Group 11"/>
            <xdr:cNvGrpSpPr>
              <a:grpSpLocks/>
            </xdr:cNvGrpSpPr>
          </xdr:nvGrpSpPr>
          <xdr:grpSpPr bwMode="auto">
            <a:xfrm>
              <a:off x="1273" y="709"/>
              <a:ext cx="131" cy="280"/>
              <a:chOff x="167" y="145"/>
              <a:chExt cx="15" cy="79"/>
            </a:xfrm>
          </xdr:grpSpPr>
          <xdr:sp macro="" textlink="">
            <xdr:nvSpPr>
              <xdr:cNvPr id="1283" name="Line 12"/>
              <xdr:cNvSpPr>
                <a:spLocks noChangeShapeType="1"/>
              </xdr:cNvSpPr>
            </xdr:nvSpPr>
            <xdr:spPr bwMode="auto">
              <a:xfrm flipV="1">
                <a:off x="167" y="160"/>
                <a:ext cx="0" cy="64"/>
              </a:xfrm>
              <a:prstGeom prst="line">
                <a:avLst/>
              </a:prstGeom>
              <a:noFill/>
              <a:ln w="12700">
                <a:solidFill>
                  <a:srgbClr val="000000"/>
                </a:solidFill>
                <a:round/>
                <a:headEnd/>
                <a:tailEnd/>
              </a:ln>
              <a:effectLst/>
            </xdr:spPr>
          </xdr:sp>
          <xdr:sp macro="" textlink="">
            <xdr:nvSpPr>
              <xdr:cNvPr id="1284" name="Line 13"/>
              <xdr:cNvSpPr>
                <a:spLocks noChangeShapeType="1"/>
              </xdr:cNvSpPr>
            </xdr:nvSpPr>
            <xdr:spPr bwMode="auto">
              <a:xfrm>
                <a:off x="173" y="160"/>
                <a:ext cx="4" cy="63"/>
              </a:xfrm>
              <a:prstGeom prst="line">
                <a:avLst/>
              </a:prstGeom>
              <a:noFill/>
              <a:ln w="12700">
                <a:solidFill>
                  <a:srgbClr val="000000"/>
                </a:solidFill>
                <a:round/>
                <a:headEnd/>
                <a:tailEnd/>
              </a:ln>
              <a:effectLst/>
            </xdr:spPr>
          </xdr:sp>
          <xdr:sp macro="" textlink="">
            <xdr:nvSpPr>
              <xdr:cNvPr id="1285" name="Line 14"/>
              <xdr:cNvSpPr>
                <a:spLocks noChangeShapeType="1"/>
              </xdr:cNvSpPr>
            </xdr:nvSpPr>
            <xdr:spPr bwMode="auto">
              <a:xfrm>
                <a:off x="167" y="160"/>
                <a:ext cx="5" cy="0"/>
              </a:xfrm>
              <a:prstGeom prst="line">
                <a:avLst/>
              </a:prstGeom>
              <a:noFill/>
              <a:ln w="12700">
                <a:solidFill>
                  <a:srgbClr val="000000"/>
                </a:solidFill>
                <a:round/>
                <a:headEnd/>
                <a:tailEnd/>
              </a:ln>
              <a:effectLst/>
            </xdr:spPr>
          </xdr:sp>
          <xdr:sp macro="" textlink="">
            <xdr:nvSpPr>
              <xdr:cNvPr id="1286" name="Line 15"/>
              <xdr:cNvSpPr>
                <a:spLocks noChangeShapeType="1"/>
              </xdr:cNvSpPr>
            </xdr:nvSpPr>
            <xdr:spPr bwMode="auto">
              <a:xfrm flipV="1">
                <a:off x="167" y="145"/>
                <a:ext cx="0" cy="15"/>
              </a:xfrm>
              <a:prstGeom prst="line">
                <a:avLst/>
              </a:prstGeom>
              <a:noFill/>
              <a:ln w="12700">
                <a:solidFill>
                  <a:srgbClr val="000000"/>
                </a:solidFill>
                <a:round/>
                <a:headEnd/>
                <a:tailEnd/>
              </a:ln>
              <a:effectLst/>
            </xdr:spPr>
          </xdr:sp>
          <xdr:sp macro="" textlink="">
            <xdr:nvSpPr>
              <xdr:cNvPr id="1287" name="Line 16"/>
              <xdr:cNvSpPr>
                <a:spLocks noChangeShapeType="1"/>
              </xdr:cNvSpPr>
            </xdr:nvSpPr>
            <xdr:spPr bwMode="auto">
              <a:xfrm>
                <a:off x="173" y="161"/>
                <a:ext cx="8" cy="0"/>
              </a:xfrm>
              <a:prstGeom prst="line">
                <a:avLst/>
              </a:prstGeom>
              <a:noFill/>
              <a:ln w="12700">
                <a:solidFill>
                  <a:srgbClr val="000000"/>
                </a:solidFill>
                <a:round/>
                <a:headEnd/>
                <a:tailEnd/>
              </a:ln>
              <a:effectLst/>
            </xdr:spPr>
          </xdr:sp>
          <xdr:sp macro="" textlink="">
            <xdr:nvSpPr>
              <xdr:cNvPr id="1288" name="Line 17"/>
              <xdr:cNvSpPr>
                <a:spLocks noChangeShapeType="1"/>
              </xdr:cNvSpPr>
            </xdr:nvSpPr>
            <xdr:spPr bwMode="auto">
              <a:xfrm>
                <a:off x="175" y="167"/>
                <a:ext cx="7" cy="0"/>
              </a:xfrm>
              <a:prstGeom prst="line">
                <a:avLst/>
              </a:prstGeom>
              <a:noFill/>
              <a:ln w="12700">
                <a:solidFill>
                  <a:srgbClr val="000000"/>
                </a:solidFill>
                <a:round/>
                <a:headEnd/>
                <a:tailEnd/>
              </a:ln>
              <a:effectLst/>
            </xdr:spPr>
          </xdr:sp>
        </xdr:grpSp>
        <xdr:sp macro="" textlink="">
          <xdr:nvSpPr>
            <xdr:cNvPr id="1276" name="Rectangle 18"/>
            <xdr:cNvSpPr>
              <a:spLocks noChangeArrowheads="1"/>
            </xdr:cNvSpPr>
          </xdr:nvSpPr>
          <xdr:spPr bwMode="auto">
            <a:xfrm>
              <a:off x="849" y="1354"/>
              <a:ext cx="751" cy="50"/>
            </a:xfrm>
            <a:prstGeom prst="rect">
              <a:avLst/>
            </a:prstGeom>
            <a:noFill/>
            <a:ln w="12700">
              <a:solidFill>
                <a:srgbClr val="000000"/>
              </a:solidFill>
              <a:miter lim="800000"/>
              <a:headEnd/>
              <a:tailEnd/>
            </a:ln>
            <a:effectLst/>
          </xdr:spPr>
        </xdr:sp>
        <xdr:sp macro="" textlink="">
          <xdr:nvSpPr>
            <xdr:cNvPr id="1277" name="Rectangle 19"/>
            <xdr:cNvSpPr>
              <a:spLocks noChangeArrowheads="1"/>
            </xdr:cNvSpPr>
          </xdr:nvSpPr>
          <xdr:spPr bwMode="auto">
            <a:xfrm>
              <a:off x="581" y="1254"/>
              <a:ext cx="353" cy="150"/>
            </a:xfrm>
            <a:prstGeom prst="rect">
              <a:avLst/>
            </a:prstGeom>
            <a:noFill/>
            <a:ln w="12700">
              <a:solidFill>
                <a:srgbClr val="000000"/>
              </a:solidFill>
              <a:miter lim="800000"/>
              <a:headEnd/>
              <a:tailEnd/>
            </a:ln>
            <a:effectLst/>
          </xdr:spPr>
        </xdr:sp>
        <xdr:sp macro="" textlink="">
          <xdr:nvSpPr>
            <xdr:cNvPr id="1278" name="Rectangle 20"/>
            <xdr:cNvSpPr>
              <a:spLocks noChangeArrowheads="1"/>
            </xdr:cNvSpPr>
          </xdr:nvSpPr>
          <xdr:spPr bwMode="auto">
            <a:xfrm>
              <a:off x="934" y="1309"/>
              <a:ext cx="59" cy="30"/>
            </a:xfrm>
            <a:prstGeom prst="rect">
              <a:avLst/>
            </a:prstGeom>
            <a:noFill/>
            <a:ln w="12700">
              <a:solidFill>
                <a:srgbClr val="000000"/>
              </a:solidFill>
              <a:miter lim="800000"/>
              <a:headEnd/>
              <a:tailEnd/>
            </a:ln>
            <a:effectLst/>
          </xdr:spPr>
        </xdr:sp>
        <xdr:sp macro="" textlink="">
          <xdr:nvSpPr>
            <xdr:cNvPr id="1279" name="Line 21"/>
            <xdr:cNvSpPr>
              <a:spLocks noChangeShapeType="1"/>
            </xdr:cNvSpPr>
          </xdr:nvSpPr>
          <xdr:spPr bwMode="auto">
            <a:xfrm flipV="1">
              <a:off x="601" y="769"/>
              <a:ext cx="52" cy="480"/>
            </a:xfrm>
            <a:prstGeom prst="line">
              <a:avLst/>
            </a:prstGeom>
            <a:noFill/>
            <a:ln w="12700">
              <a:solidFill>
                <a:srgbClr val="000000"/>
              </a:solidFill>
              <a:round/>
              <a:headEnd/>
              <a:tailEnd/>
            </a:ln>
            <a:effectLst/>
          </xdr:spPr>
        </xdr:sp>
        <xdr:sp macro="" textlink="">
          <xdr:nvSpPr>
            <xdr:cNvPr id="1280" name="Line 22"/>
            <xdr:cNvSpPr>
              <a:spLocks noChangeShapeType="1"/>
            </xdr:cNvSpPr>
          </xdr:nvSpPr>
          <xdr:spPr bwMode="auto">
            <a:xfrm flipH="1" flipV="1">
              <a:off x="849" y="769"/>
              <a:ext cx="52" cy="485"/>
            </a:xfrm>
            <a:prstGeom prst="line">
              <a:avLst/>
            </a:prstGeom>
            <a:noFill/>
            <a:ln w="12700">
              <a:solidFill>
                <a:srgbClr val="000000"/>
              </a:solidFill>
              <a:round/>
              <a:headEnd/>
              <a:tailEnd/>
            </a:ln>
            <a:effectLst/>
          </xdr:spPr>
        </xdr:sp>
        <xdr:sp macro="" textlink="">
          <xdr:nvSpPr>
            <xdr:cNvPr id="1281" name="Line 23"/>
            <xdr:cNvSpPr>
              <a:spLocks noChangeShapeType="1"/>
            </xdr:cNvSpPr>
          </xdr:nvSpPr>
          <xdr:spPr bwMode="auto">
            <a:xfrm>
              <a:off x="653" y="769"/>
              <a:ext cx="196" cy="0"/>
            </a:xfrm>
            <a:prstGeom prst="line">
              <a:avLst/>
            </a:prstGeom>
            <a:noFill/>
            <a:ln w="12700">
              <a:solidFill>
                <a:srgbClr val="000000"/>
              </a:solidFill>
              <a:round/>
              <a:headEnd/>
              <a:tailEnd/>
            </a:ln>
            <a:effectLst/>
          </xdr:spPr>
        </xdr:sp>
        <xdr:sp macro="" textlink="">
          <xdr:nvSpPr>
            <xdr:cNvPr id="1282" name="Rectangle 24"/>
            <xdr:cNvSpPr>
              <a:spLocks noChangeArrowheads="1"/>
            </xdr:cNvSpPr>
          </xdr:nvSpPr>
          <xdr:spPr bwMode="auto">
            <a:xfrm>
              <a:off x="1521" y="1084"/>
              <a:ext cx="53" cy="45"/>
            </a:xfrm>
            <a:prstGeom prst="rect">
              <a:avLst/>
            </a:prstGeom>
            <a:solidFill>
              <a:srgbClr val="FFFFFF"/>
            </a:solidFill>
            <a:ln w="12700">
              <a:solidFill>
                <a:srgbClr val="000000"/>
              </a:solidFill>
              <a:miter lim="800000"/>
              <a:headEnd/>
              <a:tailEnd/>
            </a:ln>
            <a:effectLst/>
          </xdr:spPr>
        </xdr:sp>
      </xdr:grpSp>
      <xdr:grpSp>
        <xdr:nvGrpSpPr>
          <xdr:cNvPr id="1242" name="Group 25"/>
          <xdr:cNvGrpSpPr>
            <a:grpSpLocks/>
          </xdr:cNvGrpSpPr>
        </xdr:nvGrpSpPr>
        <xdr:grpSpPr bwMode="auto">
          <a:xfrm>
            <a:off x="5" y="252"/>
            <a:ext cx="1638" cy="144"/>
            <a:chOff x="216" y="1523"/>
            <a:chExt cx="9516" cy="595"/>
          </a:xfrm>
        </xdr:grpSpPr>
        <xdr:sp macro="" textlink="">
          <xdr:nvSpPr>
            <xdr:cNvPr id="1243" name="Line 26"/>
            <xdr:cNvSpPr>
              <a:spLocks noChangeShapeType="1"/>
            </xdr:cNvSpPr>
          </xdr:nvSpPr>
          <xdr:spPr bwMode="auto">
            <a:xfrm>
              <a:off x="777" y="2113"/>
              <a:ext cx="8590" cy="0"/>
            </a:xfrm>
            <a:prstGeom prst="line">
              <a:avLst/>
            </a:prstGeom>
            <a:noFill/>
            <a:ln w="12700">
              <a:solidFill>
                <a:srgbClr val="000000"/>
              </a:solidFill>
              <a:round/>
              <a:headEnd/>
              <a:tailEnd/>
            </a:ln>
            <a:effectLst/>
          </xdr:spPr>
        </xdr:sp>
        <xdr:sp macro="" textlink="">
          <xdr:nvSpPr>
            <xdr:cNvPr id="1244" name="Line 27"/>
            <xdr:cNvSpPr>
              <a:spLocks noChangeShapeType="1"/>
            </xdr:cNvSpPr>
          </xdr:nvSpPr>
          <xdr:spPr bwMode="auto">
            <a:xfrm>
              <a:off x="216" y="1593"/>
              <a:ext cx="8785" cy="0"/>
            </a:xfrm>
            <a:prstGeom prst="line">
              <a:avLst/>
            </a:prstGeom>
            <a:noFill/>
            <a:ln w="12700">
              <a:solidFill>
                <a:srgbClr val="000000"/>
              </a:solidFill>
              <a:round/>
              <a:headEnd/>
              <a:tailEnd/>
            </a:ln>
            <a:effectLst/>
          </xdr:spPr>
        </xdr:sp>
        <xdr:sp macro="" textlink="">
          <xdr:nvSpPr>
            <xdr:cNvPr id="1245" name="Line 28"/>
            <xdr:cNvSpPr>
              <a:spLocks noChangeShapeType="1"/>
            </xdr:cNvSpPr>
          </xdr:nvSpPr>
          <xdr:spPr bwMode="auto">
            <a:xfrm flipV="1">
              <a:off x="8994" y="1523"/>
              <a:ext cx="647" cy="5"/>
            </a:xfrm>
            <a:prstGeom prst="line">
              <a:avLst/>
            </a:prstGeom>
            <a:noFill/>
            <a:ln w="12700">
              <a:solidFill>
                <a:srgbClr val="000000"/>
              </a:solidFill>
              <a:round/>
              <a:headEnd/>
              <a:tailEnd/>
            </a:ln>
            <a:effectLst/>
          </xdr:spPr>
        </xdr:sp>
        <xdr:sp macro="" textlink="">
          <xdr:nvSpPr>
            <xdr:cNvPr id="1246" name="Line 29"/>
            <xdr:cNvSpPr>
              <a:spLocks noChangeShapeType="1"/>
            </xdr:cNvSpPr>
          </xdr:nvSpPr>
          <xdr:spPr bwMode="auto">
            <a:xfrm flipH="1">
              <a:off x="9464" y="1523"/>
              <a:ext cx="170" cy="200"/>
            </a:xfrm>
            <a:prstGeom prst="line">
              <a:avLst/>
            </a:prstGeom>
            <a:noFill/>
            <a:ln w="12700">
              <a:solidFill>
                <a:srgbClr val="000000"/>
              </a:solidFill>
              <a:round/>
              <a:headEnd/>
              <a:tailEnd/>
            </a:ln>
            <a:effectLst/>
          </xdr:spPr>
        </xdr:sp>
        <xdr:sp macro="" textlink="">
          <xdr:nvSpPr>
            <xdr:cNvPr id="1247" name="Line 30"/>
            <xdr:cNvSpPr>
              <a:spLocks noChangeShapeType="1"/>
            </xdr:cNvSpPr>
          </xdr:nvSpPr>
          <xdr:spPr bwMode="auto">
            <a:xfrm>
              <a:off x="9458" y="1718"/>
              <a:ext cx="215" cy="130"/>
            </a:xfrm>
            <a:prstGeom prst="line">
              <a:avLst/>
            </a:prstGeom>
            <a:noFill/>
            <a:ln w="12700">
              <a:solidFill>
                <a:srgbClr val="000000"/>
              </a:solidFill>
              <a:round/>
              <a:headEnd/>
              <a:tailEnd/>
            </a:ln>
            <a:effectLst/>
          </xdr:spPr>
        </xdr:sp>
        <xdr:sp macro="" textlink="">
          <xdr:nvSpPr>
            <xdr:cNvPr id="1248" name="Arc 31"/>
            <xdr:cNvSpPr>
              <a:spLocks/>
            </xdr:cNvSpPr>
          </xdr:nvSpPr>
          <xdr:spPr bwMode="auto">
            <a:xfrm>
              <a:off x="9367" y="1978"/>
              <a:ext cx="365" cy="130"/>
            </a:xfrm>
            <a:custGeom>
              <a:avLst/>
              <a:gdLst>
                <a:gd name="T0" fmla="*/ 365 w 21600"/>
                <a:gd name="T1" fmla="*/ 0 h 21600"/>
                <a:gd name="T2" fmla="*/ 0 w 21600"/>
                <a:gd name="T3" fmla="*/ 13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lnTo>
                    <a:pt x="21600" y="0"/>
                  </a:lnTo>
                  <a:close/>
                </a:path>
              </a:pathLst>
            </a:custGeom>
            <a:noFill/>
            <a:ln w="12700" cap="rnd">
              <a:solidFill>
                <a:srgbClr val="000000"/>
              </a:solidFill>
              <a:round/>
              <a:headEnd/>
              <a:tailEnd/>
            </a:ln>
            <a:effectLst/>
          </xdr:spPr>
        </xdr:sp>
        <xdr:sp macro="" textlink="">
          <xdr:nvSpPr>
            <xdr:cNvPr id="1249" name="Arc 32"/>
            <xdr:cNvSpPr>
              <a:spLocks/>
            </xdr:cNvSpPr>
          </xdr:nvSpPr>
          <xdr:spPr bwMode="auto">
            <a:xfrm>
              <a:off x="9667" y="1843"/>
              <a:ext cx="65" cy="140"/>
            </a:xfrm>
            <a:custGeom>
              <a:avLst/>
              <a:gdLst>
                <a:gd name="T0" fmla="*/ 0 w 21600"/>
                <a:gd name="T1" fmla="*/ 0 h 21600"/>
                <a:gd name="T2" fmla="*/ 65 w 21600"/>
                <a:gd name="T3" fmla="*/ 140 h 21600"/>
                <a:gd name="T4" fmla="*/ 0 w 21600"/>
                <a:gd name="T5" fmla="*/ 14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2700" cap="rnd">
              <a:solidFill>
                <a:srgbClr val="000000"/>
              </a:solidFill>
              <a:round/>
              <a:headEnd/>
              <a:tailEnd/>
            </a:ln>
            <a:effectLst/>
          </xdr:spPr>
        </xdr:sp>
        <xdr:sp macro="" textlink="">
          <xdr:nvSpPr>
            <xdr:cNvPr id="1250" name="Arc 33"/>
            <xdr:cNvSpPr>
              <a:spLocks/>
            </xdr:cNvSpPr>
          </xdr:nvSpPr>
          <xdr:spPr bwMode="auto">
            <a:xfrm>
              <a:off x="634" y="2018"/>
              <a:ext cx="137" cy="95"/>
            </a:xfrm>
            <a:custGeom>
              <a:avLst/>
              <a:gdLst>
                <a:gd name="T0" fmla="*/ 137 w 21600"/>
                <a:gd name="T1" fmla="*/ 95 h 21600"/>
                <a:gd name="T2" fmla="*/ 0 w 21600"/>
                <a:gd name="T3" fmla="*/ 0 h 21600"/>
                <a:gd name="T4" fmla="*/ 137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21600" y="21600"/>
                  </a:moveTo>
                  <a:cubicBezTo>
                    <a:pt x="9670" y="21600"/>
                    <a:pt x="0" y="11929"/>
                    <a:pt x="0" y="0"/>
                  </a:cubicBezTo>
                </a:path>
                <a:path w="21600" h="21600" stroke="0" extrusionOk="0">
                  <a:moveTo>
                    <a:pt x="21600" y="21600"/>
                  </a:moveTo>
                  <a:cubicBezTo>
                    <a:pt x="9670" y="21600"/>
                    <a:pt x="0" y="11929"/>
                    <a:pt x="0" y="0"/>
                  </a:cubicBezTo>
                  <a:lnTo>
                    <a:pt x="21600" y="0"/>
                  </a:lnTo>
                  <a:lnTo>
                    <a:pt x="21600" y="21600"/>
                  </a:lnTo>
                  <a:close/>
                </a:path>
              </a:pathLst>
            </a:custGeom>
            <a:noFill/>
            <a:ln w="12700" cap="rnd">
              <a:solidFill>
                <a:srgbClr val="000000"/>
              </a:solidFill>
              <a:round/>
              <a:headEnd/>
              <a:tailEnd/>
            </a:ln>
            <a:effectLst/>
          </xdr:spPr>
        </xdr:sp>
        <xdr:sp macro="" textlink="">
          <xdr:nvSpPr>
            <xdr:cNvPr id="1251" name="Oval 34"/>
            <xdr:cNvSpPr>
              <a:spLocks noChangeArrowheads="1"/>
            </xdr:cNvSpPr>
          </xdr:nvSpPr>
          <xdr:spPr bwMode="auto">
            <a:xfrm>
              <a:off x="542" y="2008"/>
              <a:ext cx="85" cy="10"/>
            </a:xfrm>
            <a:prstGeom prst="ellipse">
              <a:avLst/>
            </a:prstGeom>
            <a:solidFill>
              <a:srgbClr val="FFFFFF"/>
            </a:solidFill>
            <a:ln w="12700">
              <a:solidFill>
                <a:srgbClr val="000000"/>
              </a:solidFill>
              <a:round/>
              <a:headEnd/>
              <a:tailEnd/>
            </a:ln>
            <a:effectLst/>
          </xdr:spPr>
        </xdr:sp>
        <xdr:grpSp>
          <xdr:nvGrpSpPr>
            <xdr:cNvPr id="1252" name="Group 35"/>
            <xdr:cNvGrpSpPr>
              <a:grpSpLocks/>
            </xdr:cNvGrpSpPr>
          </xdr:nvGrpSpPr>
          <xdr:grpSpPr bwMode="auto">
            <a:xfrm>
              <a:off x="549" y="2018"/>
              <a:ext cx="52" cy="100"/>
              <a:chOff x="1132" y="2574"/>
              <a:chExt cx="28" cy="72"/>
            </a:xfrm>
          </xdr:grpSpPr>
          <xdr:sp macro="" textlink="">
            <xdr:nvSpPr>
              <xdr:cNvPr id="1270" name="Arc 36"/>
              <xdr:cNvSpPr>
                <a:spLocks/>
              </xdr:cNvSpPr>
            </xdr:nvSpPr>
            <xdr:spPr bwMode="auto">
              <a:xfrm>
                <a:off x="1132" y="2574"/>
                <a:ext cx="16" cy="72"/>
              </a:xfrm>
              <a:custGeom>
                <a:avLst/>
                <a:gdLst>
                  <a:gd name="T0" fmla="*/ 16 w 21600"/>
                  <a:gd name="T1" fmla="*/ 72 h 21600"/>
                  <a:gd name="T2" fmla="*/ 0 w 21600"/>
                  <a:gd name="T3" fmla="*/ 0 h 21600"/>
                  <a:gd name="T4" fmla="*/ 16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21600" y="21600"/>
                    </a:moveTo>
                    <a:cubicBezTo>
                      <a:pt x="9670" y="21600"/>
                      <a:pt x="0" y="11929"/>
                      <a:pt x="0" y="0"/>
                    </a:cubicBezTo>
                  </a:path>
                  <a:path w="21600" h="21600" stroke="0" extrusionOk="0">
                    <a:moveTo>
                      <a:pt x="21600" y="21600"/>
                    </a:moveTo>
                    <a:cubicBezTo>
                      <a:pt x="9670" y="21600"/>
                      <a:pt x="0" y="11929"/>
                      <a:pt x="0" y="0"/>
                    </a:cubicBezTo>
                    <a:lnTo>
                      <a:pt x="21600" y="0"/>
                    </a:lnTo>
                    <a:lnTo>
                      <a:pt x="21600" y="21600"/>
                    </a:lnTo>
                    <a:close/>
                  </a:path>
                </a:pathLst>
              </a:custGeom>
              <a:noFill/>
              <a:ln w="12700" cap="rnd">
                <a:solidFill>
                  <a:srgbClr val="000000"/>
                </a:solidFill>
                <a:round/>
                <a:headEnd/>
                <a:tailEnd/>
              </a:ln>
              <a:effectLst/>
            </xdr:spPr>
          </xdr:sp>
          <xdr:sp macro="" textlink="">
            <xdr:nvSpPr>
              <xdr:cNvPr id="1271" name="Arc 37"/>
              <xdr:cNvSpPr>
                <a:spLocks/>
              </xdr:cNvSpPr>
            </xdr:nvSpPr>
            <xdr:spPr bwMode="auto">
              <a:xfrm>
                <a:off x="1144" y="2576"/>
                <a:ext cx="16" cy="70"/>
              </a:xfrm>
              <a:custGeom>
                <a:avLst/>
                <a:gdLst>
                  <a:gd name="T0" fmla="*/ 16 w 21600"/>
                  <a:gd name="T1" fmla="*/ 0 h 21600"/>
                  <a:gd name="T2" fmla="*/ 0 w 21600"/>
                  <a:gd name="T3" fmla="*/ 7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lnTo>
                      <a:pt x="21600" y="0"/>
                    </a:lnTo>
                    <a:close/>
                  </a:path>
                </a:pathLst>
              </a:custGeom>
              <a:noFill/>
              <a:ln w="12700" cap="rnd">
                <a:solidFill>
                  <a:srgbClr val="000000"/>
                </a:solidFill>
                <a:round/>
                <a:headEnd/>
                <a:tailEnd/>
              </a:ln>
              <a:effectLst/>
            </xdr:spPr>
          </xdr:sp>
        </xdr:grpSp>
        <xdr:grpSp>
          <xdr:nvGrpSpPr>
            <xdr:cNvPr id="1253" name="Group 38"/>
            <xdr:cNvGrpSpPr>
              <a:grpSpLocks/>
            </xdr:cNvGrpSpPr>
          </xdr:nvGrpSpPr>
          <xdr:grpSpPr bwMode="auto">
            <a:xfrm>
              <a:off x="549" y="1898"/>
              <a:ext cx="52" cy="95"/>
              <a:chOff x="1133" y="2484"/>
              <a:chExt cx="28" cy="72"/>
            </a:xfrm>
          </xdr:grpSpPr>
          <xdr:sp macro="" textlink="">
            <xdr:nvSpPr>
              <xdr:cNvPr id="1268" name="Arc 39"/>
              <xdr:cNvSpPr>
                <a:spLocks/>
              </xdr:cNvSpPr>
            </xdr:nvSpPr>
            <xdr:spPr bwMode="auto">
              <a:xfrm rot="10800000">
                <a:off x="1133" y="2484"/>
                <a:ext cx="16" cy="72"/>
              </a:xfrm>
              <a:custGeom>
                <a:avLst/>
                <a:gdLst>
                  <a:gd name="T0" fmla="*/ 16 w 21600"/>
                  <a:gd name="T1" fmla="*/ 0 h 21600"/>
                  <a:gd name="T2" fmla="*/ 0 w 21600"/>
                  <a:gd name="T3" fmla="*/ 72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lnTo>
                      <a:pt x="21600" y="0"/>
                    </a:lnTo>
                    <a:close/>
                  </a:path>
                </a:pathLst>
              </a:custGeom>
              <a:noFill/>
              <a:ln w="12700" cap="rnd">
                <a:solidFill>
                  <a:srgbClr val="000000"/>
                </a:solidFill>
                <a:round/>
                <a:headEnd/>
                <a:tailEnd/>
              </a:ln>
              <a:effectLst/>
            </xdr:spPr>
          </xdr:sp>
          <xdr:sp macro="" textlink="">
            <xdr:nvSpPr>
              <xdr:cNvPr id="1269" name="Arc 40"/>
              <xdr:cNvSpPr>
                <a:spLocks/>
              </xdr:cNvSpPr>
            </xdr:nvSpPr>
            <xdr:spPr bwMode="auto">
              <a:xfrm rot="10800000">
                <a:off x="1145" y="2484"/>
                <a:ext cx="16" cy="70"/>
              </a:xfrm>
              <a:custGeom>
                <a:avLst/>
                <a:gdLst>
                  <a:gd name="T0" fmla="*/ 16 w 21600"/>
                  <a:gd name="T1" fmla="*/ 70 h 21600"/>
                  <a:gd name="T2" fmla="*/ 0 w 21600"/>
                  <a:gd name="T3" fmla="*/ 0 h 21600"/>
                  <a:gd name="T4" fmla="*/ 16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21600" y="21600"/>
                    </a:moveTo>
                    <a:cubicBezTo>
                      <a:pt x="9670" y="21600"/>
                      <a:pt x="0" y="11929"/>
                      <a:pt x="0" y="0"/>
                    </a:cubicBezTo>
                  </a:path>
                  <a:path w="21600" h="21600" stroke="0" extrusionOk="0">
                    <a:moveTo>
                      <a:pt x="21600" y="21600"/>
                    </a:moveTo>
                    <a:cubicBezTo>
                      <a:pt x="9670" y="21600"/>
                      <a:pt x="0" y="11929"/>
                      <a:pt x="0" y="0"/>
                    </a:cubicBezTo>
                    <a:lnTo>
                      <a:pt x="21600" y="0"/>
                    </a:lnTo>
                    <a:lnTo>
                      <a:pt x="21600" y="21600"/>
                    </a:lnTo>
                    <a:close/>
                  </a:path>
                </a:pathLst>
              </a:custGeom>
              <a:noFill/>
              <a:ln w="12700" cap="rnd">
                <a:solidFill>
                  <a:srgbClr val="000000"/>
                </a:solidFill>
                <a:round/>
                <a:headEnd/>
                <a:tailEnd/>
              </a:ln>
              <a:effectLst/>
            </xdr:spPr>
          </xdr:sp>
        </xdr:grpSp>
        <xdr:sp macro="" textlink="">
          <xdr:nvSpPr>
            <xdr:cNvPr id="1254" name="Line 41"/>
            <xdr:cNvSpPr>
              <a:spLocks noChangeShapeType="1"/>
            </xdr:cNvSpPr>
          </xdr:nvSpPr>
          <xdr:spPr bwMode="auto">
            <a:xfrm>
              <a:off x="216" y="1593"/>
              <a:ext cx="0" cy="125"/>
            </a:xfrm>
            <a:prstGeom prst="line">
              <a:avLst/>
            </a:prstGeom>
            <a:noFill/>
            <a:ln w="12700">
              <a:solidFill>
                <a:srgbClr val="000000"/>
              </a:solidFill>
              <a:round/>
              <a:headEnd/>
              <a:tailEnd/>
            </a:ln>
            <a:effectLst/>
          </xdr:spPr>
        </xdr:sp>
        <xdr:sp macro="" textlink="">
          <xdr:nvSpPr>
            <xdr:cNvPr id="1255" name="Line 42"/>
            <xdr:cNvSpPr>
              <a:spLocks noChangeShapeType="1"/>
            </xdr:cNvSpPr>
          </xdr:nvSpPr>
          <xdr:spPr bwMode="auto">
            <a:xfrm>
              <a:off x="216" y="1718"/>
              <a:ext cx="587" cy="135"/>
            </a:xfrm>
            <a:prstGeom prst="line">
              <a:avLst/>
            </a:prstGeom>
            <a:noFill/>
            <a:ln w="12700">
              <a:solidFill>
                <a:srgbClr val="000000"/>
              </a:solidFill>
              <a:round/>
              <a:headEnd/>
              <a:tailEnd/>
            </a:ln>
            <a:effectLst/>
          </xdr:spPr>
        </xdr:sp>
        <xdr:sp macro="" textlink="">
          <xdr:nvSpPr>
            <xdr:cNvPr id="1256" name="Arc 43"/>
            <xdr:cNvSpPr>
              <a:spLocks/>
            </xdr:cNvSpPr>
          </xdr:nvSpPr>
          <xdr:spPr bwMode="auto">
            <a:xfrm>
              <a:off x="803" y="1853"/>
              <a:ext cx="53" cy="45"/>
            </a:xfrm>
            <a:custGeom>
              <a:avLst/>
              <a:gdLst>
                <a:gd name="T0" fmla="*/ 0 w 21600"/>
                <a:gd name="T1" fmla="*/ 0 h 21600"/>
                <a:gd name="T2" fmla="*/ 53 w 21600"/>
                <a:gd name="T3" fmla="*/ 45 h 21600"/>
                <a:gd name="T4" fmla="*/ 0 w 21600"/>
                <a:gd name="T5" fmla="*/ 45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12700" cap="rnd">
              <a:solidFill>
                <a:srgbClr val="000000"/>
              </a:solidFill>
              <a:round/>
              <a:headEnd/>
              <a:tailEnd/>
            </a:ln>
            <a:effectLst/>
          </xdr:spPr>
        </xdr:sp>
        <xdr:sp macro="" textlink="">
          <xdr:nvSpPr>
            <xdr:cNvPr id="1257" name="Arc 44"/>
            <xdr:cNvSpPr>
              <a:spLocks/>
            </xdr:cNvSpPr>
          </xdr:nvSpPr>
          <xdr:spPr bwMode="auto">
            <a:xfrm>
              <a:off x="640" y="1898"/>
              <a:ext cx="209" cy="110"/>
            </a:xfrm>
            <a:custGeom>
              <a:avLst/>
              <a:gdLst>
                <a:gd name="T0" fmla="*/ 209 w 21600"/>
                <a:gd name="T1" fmla="*/ 0 h 21600"/>
                <a:gd name="T2" fmla="*/ 0 w 21600"/>
                <a:gd name="T3" fmla="*/ 11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lnTo>
                    <a:pt x="21600" y="0"/>
                  </a:lnTo>
                  <a:close/>
                </a:path>
              </a:pathLst>
            </a:custGeom>
            <a:noFill/>
            <a:ln w="12700" cap="rnd">
              <a:solidFill>
                <a:srgbClr val="000000"/>
              </a:solidFill>
              <a:round/>
              <a:headEnd/>
              <a:tailEnd/>
            </a:ln>
            <a:effectLst/>
          </xdr:spPr>
        </xdr:sp>
        <xdr:sp macro="" textlink="">
          <xdr:nvSpPr>
            <xdr:cNvPr id="1258" name="Line 45"/>
            <xdr:cNvSpPr>
              <a:spLocks noChangeShapeType="1"/>
            </xdr:cNvSpPr>
          </xdr:nvSpPr>
          <xdr:spPr bwMode="auto">
            <a:xfrm>
              <a:off x="471" y="1783"/>
              <a:ext cx="0" cy="175"/>
            </a:xfrm>
            <a:prstGeom prst="line">
              <a:avLst/>
            </a:prstGeom>
            <a:noFill/>
            <a:ln w="12700">
              <a:solidFill>
                <a:srgbClr val="000000"/>
              </a:solidFill>
              <a:round/>
              <a:headEnd/>
              <a:tailEnd/>
            </a:ln>
            <a:effectLst/>
          </xdr:spPr>
        </xdr:sp>
        <xdr:sp macro="" textlink="">
          <xdr:nvSpPr>
            <xdr:cNvPr id="1259" name="Line 46"/>
            <xdr:cNvSpPr>
              <a:spLocks noChangeShapeType="1"/>
            </xdr:cNvSpPr>
          </xdr:nvSpPr>
          <xdr:spPr bwMode="auto">
            <a:xfrm flipH="1">
              <a:off x="412" y="1953"/>
              <a:ext cx="59" cy="0"/>
            </a:xfrm>
            <a:prstGeom prst="line">
              <a:avLst/>
            </a:prstGeom>
            <a:noFill/>
            <a:ln w="12700">
              <a:solidFill>
                <a:srgbClr val="000000"/>
              </a:solidFill>
              <a:round/>
              <a:headEnd/>
              <a:tailEnd/>
            </a:ln>
            <a:effectLst/>
          </xdr:spPr>
        </xdr:sp>
        <xdr:sp macro="" textlink="">
          <xdr:nvSpPr>
            <xdr:cNvPr id="1260" name="Freeform 47"/>
            <xdr:cNvSpPr>
              <a:spLocks/>
            </xdr:cNvSpPr>
          </xdr:nvSpPr>
          <xdr:spPr bwMode="auto">
            <a:xfrm>
              <a:off x="386" y="1943"/>
              <a:ext cx="32" cy="10"/>
            </a:xfrm>
            <a:custGeom>
              <a:avLst/>
              <a:gdLst>
                <a:gd name="T0" fmla="*/ 30 w 15"/>
                <a:gd name="T1" fmla="*/ 9 h 12"/>
                <a:gd name="T2" fmla="*/ 19 w 15"/>
                <a:gd name="T3" fmla="*/ 9 h 12"/>
                <a:gd name="T4" fmla="*/ 6 w 15"/>
                <a:gd name="T5" fmla="*/ 9 h 12"/>
                <a:gd name="T6" fmla="*/ 0 w 15"/>
                <a:gd name="T7" fmla="*/ 5 h 12"/>
                <a:gd name="T8" fmla="*/ 0 w 15"/>
                <a:gd name="T9" fmla="*/ 0 h 12"/>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5" h="12">
                  <a:moveTo>
                    <a:pt x="14" y="11"/>
                  </a:moveTo>
                  <a:lnTo>
                    <a:pt x="9" y="11"/>
                  </a:lnTo>
                  <a:lnTo>
                    <a:pt x="3" y="11"/>
                  </a:lnTo>
                  <a:lnTo>
                    <a:pt x="0" y="6"/>
                  </a:lnTo>
                  <a:lnTo>
                    <a:pt x="0" y="0"/>
                  </a:lnTo>
                </a:path>
              </a:pathLst>
            </a:custGeom>
            <a:noFill/>
            <a:ln w="12700" cap="rnd" cmpd="sng">
              <a:solidFill>
                <a:srgbClr val="000000"/>
              </a:solidFill>
              <a:prstDash val="solid"/>
              <a:round/>
              <a:headEnd type="none" w="med" len="med"/>
              <a:tailEnd type="none" w="med" len="med"/>
            </a:ln>
            <a:effectLst/>
          </xdr:spPr>
        </xdr:sp>
        <xdr:sp macro="" textlink="">
          <xdr:nvSpPr>
            <xdr:cNvPr id="1261" name="Line 48"/>
            <xdr:cNvSpPr>
              <a:spLocks noChangeShapeType="1"/>
            </xdr:cNvSpPr>
          </xdr:nvSpPr>
          <xdr:spPr bwMode="auto">
            <a:xfrm>
              <a:off x="405" y="1933"/>
              <a:ext cx="13" cy="0"/>
            </a:xfrm>
            <a:prstGeom prst="line">
              <a:avLst/>
            </a:prstGeom>
            <a:noFill/>
            <a:ln w="12700">
              <a:solidFill>
                <a:srgbClr val="000000"/>
              </a:solidFill>
              <a:round/>
              <a:headEnd/>
              <a:tailEnd/>
            </a:ln>
            <a:effectLst/>
          </xdr:spPr>
        </xdr:sp>
        <xdr:sp macro="" textlink="">
          <xdr:nvSpPr>
            <xdr:cNvPr id="1262" name="Line 49"/>
            <xdr:cNvSpPr>
              <a:spLocks noChangeShapeType="1"/>
            </xdr:cNvSpPr>
          </xdr:nvSpPr>
          <xdr:spPr bwMode="auto">
            <a:xfrm flipH="1" flipV="1">
              <a:off x="386" y="1768"/>
              <a:ext cx="32" cy="165"/>
            </a:xfrm>
            <a:prstGeom prst="line">
              <a:avLst/>
            </a:prstGeom>
            <a:noFill/>
            <a:ln w="12700">
              <a:solidFill>
                <a:srgbClr val="000000"/>
              </a:solidFill>
              <a:round/>
              <a:headEnd/>
              <a:tailEnd/>
            </a:ln>
            <a:effectLst/>
          </xdr:spPr>
        </xdr:sp>
        <xdr:sp macro="" textlink="">
          <xdr:nvSpPr>
            <xdr:cNvPr id="1263" name="Line 50"/>
            <xdr:cNvSpPr>
              <a:spLocks noChangeShapeType="1"/>
            </xdr:cNvSpPr>
          </xdr:nvSpPr>
          <xdr:spPr bwMode="auto">
            <a:xfrm flipH="1">
              <a:off x="262" y="1838"/>
              <a:ext cx="124" cy="0"/>
            </a:xfrm>
            <a:prstGeom prst="line">
              <a:avLst/>
            </a:prstGeom>
            <a:noFill/>
            <a:ln w="12700">
              <a:solidFill>
                <a:srgbClr val="000000"/>
              </a:solidFill>
              <a:round/>
              <a:headEnd/>
              <a:tailEnd/>
            </a:ln>
            <a:effectLst/>
          </xdr:spPr>
        </xdr:sp>
        <xdr:sp macro="" textlink="">
          <xdr:nvSpPr>
            <xdr:cNvPr id="1264" name="Line 51"/>
            <xdr:cNvSpPr>
              <a:spLocks noChangeShapeType="1"/>
            </xdr:cNvSpPr>
          </xdr:nvSpPr>
          <xdr:spPr bwMode="auto">
            <a:xfrm>
              <a:off x="262" y="1843"/>
              <a:ext cx="0" cy="255"/>
            </a:xfrm>
            <a:prstGeom prst="line">
              <a:avLst/>
            </a:prstGeom>
            <a:noFill/>
            <a:ln w="12700">
              <a:solidFill>
                <a:srgbClr val="000000"/>
              </a:solidFill>
              <a:round/>
              <a:headEnd/>
              <a:tailEnd/>
            </a:ln>
            <a:effectLst/>
          </xdr:spPr>
        </xdr:sp>
        <xdr:sp macro="" textlink="">
          <xdr:nvSpPr>
            <xdr:cNvPr id="1265" name="Line 52"/>
            <xdr:cNvSpPr>
              <a:spLocks noChangeShapeType="1"/>
            </xdr:cNvSpPr>
          </xdr:nvSpPr>
          <xdr:spPr bwMode="auto">
            <a:xfrm flipH="1">
              <a:off x="262" y="2098"/>
              <a:ext cx="209" cy="0"/>
            </a:xfrm>
            <a:prstGeom prst="line">
              <a:avLst/>
            </a:prstGeom>
            <a:noFill/>
            <a:ln w="12700">
              <a:solidFill>
                <a:srgbClr val="000000"/>
              </a:solidFill>
              <a:round/>
              <a:headEnd/>
              <a:tailEnd/>
            </a:ln>
            <a:effectLst/>
          </xdr:spPr>
        </xdr:sp>
        <xdr:sp macro="" textlink="">
          <xdr:nvSpPr>
            <xdr:cNvPr id="1266" name="Line 53"/>
            <xdr:cNvSpPr>
              <a:spLocks noChangeShapeType="1"/>
            </xdr:cNvSpPr>
          </xdr:nvSpPr>
          <xdr:spPr bwMode="auto">
            <a:xfrm flipV="1">
              <a:off x="471" y="1958"/>
              <a:ext cx="0" cy="140"/>
            </a:xfrm>
            <a:prstGeom prst="line">
              <a:avLst/>
            </a:prstGeom>
            <a:noFill/>
            <a:ln w="12700">
              <a:solidFill>
                <a:srgbClr val="000000"/>
              </a:solidFill>
              <a:round/>
              <a:headEnd/>
              <a:tailEnd/>
            </a:ln>
            <a:effectLst/>
          </xdr:spPr>
        </xdr:sp>
        <xdr:sp macro="" textlink="">
          <xdr:nvSpPr>
            <xdr:cNvPr id="1267" name="Line 54"/>
            <xdr:cNvSpPr>
              <a:spLocks noChangeShapeType="1"/>
            </xdr:cNvSpPr>
          </xdr:nvSpPr>
          <xdr:spPr bwMode="auto">
            <a:xfrm flipV="1">
              <a:off x="8994" y="1533"/>
              <a:ext cx="0" cy="55"/>
            </a:xfrm>
            <a:prstGeom prst="line">
              <a:avLst/>
            </a:prstGeom>
            <a:noFill/>
            <a:ln w="12700">
              <a:solidFill>
                <a:srgbClr val="000000"/>
              </a:solidFill>
              <a:round/>
              <a:headEnd/>
              <a:tailEnd/>
            </a:ln>
            <a:effectLst/>
          </xdr:spPr>
        </xdr:sp>
      </xdr:grpSp>
    </xdr:grpSp>
    <xdr:clientData/>
  </xdr:twoCellAnchor>
  <mc:AlternateContent xmlns:mc="http://schemas.openxmlformats.org/markup-compatibility/2006">
    <mc:Choice xmlns:a14="http://schemas.microsoft.com/office/drawing/2010/main" Requires="a14">
      <xdr:twoCellAnchor editAs="oneCell">
        <xdr:from>
          <xdr:col>9</xdr:col>
          <xdr:colOff>704850</xdr:colOff>
          <xdr:row>8</xdr:row>
          <xdr:rowOff>0</xdr:rowOff>
        </xdr:from>
        <xdr:to>
          <xdr:col>10</xdr:col>
          <xdr:colOff>133350</xdr:colOff>
          <xdr:row>9</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23816</xdr:colOff>
      <xdr:row>0</xdr:row>
      <xdr:rowOff>0</xdr:rowOff>
    </xdr:from>
    <xdr:to>
      <xdr:col>2</xdr:col>
      <xdr:colOff>711882</xdr:colOff>
      <xdr:row>1</xdr:row>
      <xdr:rowOff>19015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6" y="0"/>
          <a:ext cx="1427584" cy="88186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9</xdr:col>
          <xdr:colOff>209550</xdr:colOff>
          <xdr:row>8</xdr:row>
          <xdr:rowOff>0</xdr:rowOff>
        </xdr:from>
        <xdr:to>
          <xdr:col>9</xdr:col>
          <xdr:colOff>523875</xdr:colOff>
          <xdr:row>9</xdr:row>
          <xdr:rowOff>28575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704850</xdr:colOff>
          <xdr:row>6</xdr:row>
          <xdr:rowOff>0</xdr:rowOff>
        </xdr:from>
        <xdr:to>
          <xdr:col>15</xdr:col>
          <xdr:colOff>133350</xdr:colOff>
          <xdr:row>7</xdr:row>
          <xdr:rowOff>28575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xdr:row>
          <xdr:rowOff>0</xdr:rowOff>
        </xdr:from>
        <xdr:to>
          <xdr:col>14</xdr:col>
          <xdr:colOff>523875</xdr:colOff>
          <xdr:row>7</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704850</xdr:colOff>
          <xdr:row>7</xdr:row>
          <xdr:rowOff>0</xdr:rowOff>
        </xdr:from>
        <xdr:to>
          <xdr:col>15</xdr:col>
          <xdr:colOff>133350</xdr:colOff>
          <xdr:row>8</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xdr:row>
          <xdr:rowOff>0</xdr:rowOff>
        </xdr:from>
        <xdr:to>
          <xdr:col>14</xdr:col>
          <xdr:colOff>523875</xdr:colOff>
          <xdr:row>8</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65539"/>
  <sheetViews>
    <sheetView showGridLines="0" showZeros="0" tabSelected="1" zoomScale="85" zoomScaleNormal="85" zoomScaleSheetLayoutView="70" zoomScalePageLayoutView="50" workbookViewId="0">
      <selection activeCell="F12" sqref="F12:P13"/>
    </sheetView>
  </sheetViews>
  <sheetFormatPr baseColWidth="10" defaultColWidth="9.140625" defaultRowHeight="12.75" x14ac:dyDescent="0.2"/>
  <cols>
    <col min="1" max="1" width="3.28515625" style="38" customWidth="1"/>
    <col min="2" max="2" width="6.85546875" style="37" customWidth="1"/>
    <col min="3" max="3" width="15" style="37" customWidth="1"/>
    <col min="4" max="4" width="15.7109375" style="37" customWidth="1"/>
    <col min="5" max="5" width="9.7109375" style="37" customWidth="1"/>
    <col min="6" max="9" width="8.7109375" style="37" customWidth="1"/>
    <col min="10" max="10" width="13.28515625" style="37" customWidth="1"/>
    <col min="11" max="11" width="9.42578125" style="37" customWidth="1"/>
    <col min="12" max="12" width="10.140625" style="37" customWidth="1"/>
    <col min="13" max="13" width="8.7109375" style="37" customWidth="1"/>
    <col min="14" max="14" width="7.140625" style="37" customWidth="1"/>
    <col min="15" max="15" width="13.28515625" style="37" customWidth="1"/>
    <col min="16" max="19" width="8.7109375" style="37" customWidth="1"/>
    <col min="20" max="20" width="9.42578125" style="37" customWidth="1"/>
    <col min="21" max="21" width="17.28515625" style="37" customWidth="1"/>
    <col min="22" max="22" width="11.28515625" style="37" customWidth="1"/>
    <col min="23" max="23" width="9.140625" style="37" customWidth="1"/>
    <col min="24" max="24" width="15" style="37" customWidth="1"/>
    <col min="25" max="25" width="5.28515625" style="37" customWidth="1"/>
    <col min="26" max="26" width="10.28515625" style="37" customWidth="1"/>
    <col min="27" max="16384" width="9.140625" style="37"/>
  </cols>
  <sheetData>
    <row r="1" spans="1:28" s="146" customFormat="1" ht="67.5" customHeight="1" x14ac:dyDescent="0.2">
      <c r="A1" s="262"/>
      <c r="B1" s="147"/>
      <c r="C1" s="147"/>
      <c r="D1" s="147"/>
      <c r="E1" s="147"/>
      <c r="F1" s="147"/>
      <c r="G1" s="147"/>
      <c r="H1" s="147"/>
      <c r="I1" s="147"/>
      <c r="J1" s="147"/>
      <c r="K1" s="147"/>
      <c r="L1" s="147"/>
      <c r="M1" s="147"/>
      <c r="N1" s="147"/>
      <c r="O1" s="147"/>
      <c r="P1" s="147"/>
      <c r="Q1" s="147"/>
      <c r="R1" s="147"/>
      <c r="S1" s="147"/>
      <c r="T1" s="147"/>
      <c r="U1" s="147"/>
      <c r="V1" s="147"/>
      <c r="W1" s="263" t="s">
        <v>160</v>
      </c>
      <c r="X1" s="263"/>
      <c r="Y1" s="263"/>
      <c r="Z1" s="147"/>
      <c r="AA1" s="147"/>
      <c r="AB1" s="147"/>
    </row>
    <row r="2" spans="1:28" ht="31.5" x14ac:dyDescent="0.2">
      <c r="A2" s="40" t="s">
        <v>145</v>
      </c>
    </row>
    <row r="3" spans="1:28" ht="39" customHeight="1" x14ac:dyDescent="0.2">
      <c r="B3" s="41" t="s">
        <v>105</v>
      </c>
      <c r="I3" s="242" t="s">
        <v>89</v>
      </c>
      <c r="J3" s="242"/>
      <c r="K3" s="242"/>
      <c r="L3" s="242"/>
      <c r="M3" s="242"/>
      <c r="N3" s="242"/>
      <c r="S3" s="159" t="s">
        <v>97</v>
      </c>
      <c r="T3" s="160"/>
      <c r="U3" s="42" t="s">
        <v>127</v>
      </c>
      <c r="V3" s="159" t="s">
        <v>92</v>
      </c>
      <c r="W3" s="160"/>
    </row>
    <row r="4" spans="1:28" s="47" customFormat="1" ht="15.75" x14ac:dyDescent="0.2">
      <c r="A4" s="44"/>
      <c r="B4" s="45"/>
      <c r="C4" s="45"/>
      <c r="D4" s="46"/>
      <c r="E4" s="46"/>
      <c r="F4" s="46"/>
      <c r="G4" s="46"/>
      <c r="H4" s="46"/>
      <c r="I4" s="46"/>
      <c r="K4" s="48"/>
      <c r="L4" s="48"/>
      <c r="N4" s="49"/>
      <c r="O4" s="50"/>
      <c r="P4" s="51"/>
      <c r="Q4" s="52"/>
      <c r="S4" s="161"/>
      <c r="T4" s="162"/>
      <c r="U4" s="43"/>
      <c r="V4" s="163"/>
      <c r="W4" s="164"/>
    </row>
    <row r="5" spans="1:28" s="45" customFormat="1" ht="14.25" customHeight="1" x14ac:dyDescent="0.25">
      <c r="A5" s="232"/>
      <c r="B5" s="232"/>
      <c r="C5" s="233"/>
      <c r="D5" s="53"/>
      <c r="E5" s="44"/>
      <c r="F5" s="54"/>
      <c r="G5" s="55"/>
      <c r="H5" s="55"/>
      <c r="I5" s="56" t="s">
        <v>1</v>
      </c>
      <c r="J5" s="57"/>
      <c r="L5" s="58"/>
      <c r="M5" s="58"/>
      <c r="N5" s="56" t="s">
        <v>110</v>
      </c>
      <c r="O5" s="59"/>
      <c r="P5" s="51"/>
      <c r="Q5" s="60"/>
      <c r="S5" s="161"/>
      <c r="T5" s="162"/>
      <c r="U5" s="43"/>
      <c r="V5" s="163"/>
      <c r="W5" s="164"/>
    </row>
    <row r="6" spans="1:28" s="45" customFormat="1" ht="15.75" x14ac:dyDescent="0.25">
      <c r="A6" s="232"/>
      <c r="B6" s="232"/>
      <c r="C6" s="233"/>
      <c r="D6" s="61"/>
      <c r="E6" s="236"/>
      <c r="F6" s="236"/>
      <c r="G6" s="54"/>
      <c r="H6" s="55"/>
      <c r="I6" s="56" t="s">
        <v>2</v>
      </c>
      <c r="J6" s="62"/>
      <c r="L6" s="55"/>
      <c r="M6" s="55"/>
      <c r="N6" s="56" t="s">
        <v>143</v>
      </c>
      <c r="O6" s="59"/>
      <c r="P6" s="51"/>
      <c r="Q6" s="60"/>
      <c r="S6" s="161"/>
      <c r="T6" s="162"/>
      <c r="U6" s="43"/>
      <c r="V6" s="163"/>
      <c r="W6" s="164"/>
    </row>
    <row r="7" spans="1:28" s="45" customFormat="1" ht="15" customHeight="1" x14ac:dyDescent="0.25">
      <c r="A7" s="232"/>
      <c r="B7" s="232"/>
      <c r="C7" s="233"/>
      <c r="D7" s="165"/>
      <c r="E7" s="165"/>
      <c r="F7" s="165"/>
      <c r="G7" s="54"/>
      <c r="H7" s="55"/>
      <c r="I7" s="56" t="s">
        <v>4</v>
      </c>
      <c r="J7" s="63"/>
      <c r="K7" s="64"/>
      <c r="L7" s="64"/>
      <c r="M7" s="64"/>
      <c r="N7" s="56" t="s">
        <v>3</v>
      </c>
      <c r="O7" s="155" t="s">
        <v>157</v>
      </c>
      <c r="P7" s="51"/>
      <c r="Q7" s="66"/>
    </row>
    <row r="8" spans="1:28" s="45" customFormat="1" ht="15" customHeight="1" x14ac:dyDescent="0.25">
      <c r="A8" s="67"/>
      <c r="B8" s="49"/>
      <c r="C8" s="68"/>
      <c r="D8" s="69"/>
      <c r="E8" s="69"/>
      <c r="F8" s="69"/>
      <c r="G8" s="70"/>
      <c r="I8" s="130" t="s">
        <v>158</v>
      </c>
      <c r="J8" s="63"/>
      <c r="L8" s="64"/>
      <c r="M8" s="64"/>
      <c r="N8" s="56" t="s">
        <v>147</v>
      </c>
      <c r="O8" s="155" t="s">
        <v>157</v>
      </c>
      <c r="P8" s="51"/>
      <c r="Q8" s="66"/>
      <c r="S8" s="266" t="s">
        <v>159</v>
      </c>
      <c r="T8" s="266"/>
      <c r="U8" s="266"/>
      <c r="V8" s="266"/>
      <c r="W8" s="266"/>
      <c r="X8" s="266"/>
    </row>
    <row r="9" spans="1:28" s="45" customFormat="1" ht="15" customHeight="1" x14ac:dyDescent="0.25">
      <c r="A9" s="67"/>
      <c r="B9" s="153"/>
      <c r="C9" s="154"/>
      <c r="D9" s="152"/>
      <c r="E9" s="152"/>
      <c r="F9" s="152"/>
      <c r="G9" s="70"/>
      <c r="H9" s="55"/>
      <c r="I9" s="56" t="s">
        <v>146</v>
      </c>
      <c r="J9" s="155" t="s">
        <v>157</v>
      </c>
      <c r="L9" s="64"/>
      <c r="M9" s="64"/>
      <c r="N9" s="56" t="s">
        <v>113</v>
      </c>
      <c r="O9" s="72"/>
      <c r="P9" s="51"/>
      <c r="Q9" s="66"/>
      <c r="R9" s="267"/>
      <c r="S9" s="266"/>
      <c r="T9" s="266"/>
      <c r="U9" s="266"/>
      <c r="V9" s="266"/>
      <c r="W9" s="266"/>
      <c r="X9" s="266"/>
    </row>
    <row r="10" spans="1:28" s="45" customFormat="1" ht="14.25" customHeight="1" x14ac:dyDescent="0.25">
      <c r="A10" s="44"/>
      <c r="C10" s="264" t="s">
        <v>163</v>
      </c>
      <c r="D10" s="264"/>
      <c r="E10" s="264"/>
      <c r="F10" s="264"/>
      <c r="G10" s="264"/>
      <c r="H10" s="264"/>
      <c r="I10" s="264"/>
      <c r="J10" s="63"/>
      <c r="K10" s="64"/>
      <c r="L10" s="56"/>
      <c r="M10" s="56"/>
      <c r="N10" s="56"/>
      <c r="O10" s="56"/>
      <c r="P10" s="51"/>
      <c r="Q10" s="60"/>
      <c r="R10" s="267"/>
      <c r="S10" s="266"/>
      <c r="T10" s="266"/>
      <c r="U10" s="266"/>
      <c r="V10" s="266"/>
      <c r="W10" s="266"/>
      <c r="X10" s="266"/>
    </row>
    <row r="11" spans="1:28" s="45" customFormat="1" ht="14.25" customHeight="1" x14ac:dyDescent="0.25">
      <c r="A11" s="44"/>
      <c r="C11" s="264"/>
      <c r="D11" s="264"/>
      <c r="E11" s="264"/>
      <c r="F11" s="264"/>
      <c r="G11" s="264"/>
      <c r="H11" s="264"/>
      <c r="I11" s="264"/>
      <c r="J11" s="56"/>
      <c r="K11" s="56"/>
      <c r="P11" s="51"/>
      <c r="Q11" s="60"/>
      <c r="R11" s="267"/>
      <c r="S11" s="266"/>
      <c r="T11" s="266"/>
      <c r="U11" s="266"/>
      <c r="V11" s="266"/>
      <c r="W11" s="266"/>
      <c r="X11" s="266"/>
    </row>
    <row r="12" spans="1:28" s="45" customFormat="1" ht="14.25" customHeight="1" x14ac:dyDescent="0.2">
      <c r="A12" s="44"/>
      <c r="C12" s="71"/>
      <c r="D12" s="44"/>
      <c r="E12" s="44"/>
      <c r="F12" s="265"/>
      <c r="G12" s="265"/>
      <c r="H12" s="265"/>
      <c r="I12" s="265"/>
      <c r="J12" s="265"/>
      <c r="K12" s="265"/>
      <c r="L12" s="265"/>
      <c r="M12" s="265"/>
      <c r="N12" s="265"/>
      <c r="O12" s="265"/>
      <c r="P12" s="265"/>
      <c r="Q12" s="60"/>
      <c r="R12" s="267"/>
      <c r="S12" s="266"/>
      <c r="T12" s="266"/>
      <c r="U12" s="266"/>
      <c r="V12" s="266"/>
      <c r="W12" s="266"/>
      <c r="X12" s="266"/>
    </row>
    <row r="13" spans="1:28" s="45" customFormat="1" ht="14.25" customHeight="1" x14ac:dyDescent="0.2">
      <c r="A13" s="44"/>
      <c r="F13" s="265"/>
      <c r="G13" s="265"/>
      <c r="H13" s="265"/>
      <c r="I13" s="265"/>
      <c r="J13" s="265"/>
      <c r="K13" s="265"/>
      <c r="L13" s="265"/>
      <c r="M13" s="265"/>
      <c r="N13" s="265"/>
      <c r="O13" s="265"/>
      <c r="P13" s="265"/>
      <c r="Q13" s="73"/>
      <c r="R13" s="267"/>
      <c r="S13" s="266"/>
      <c r="T13" s="266"/>
      <c r="U13" s="266"/>
      <c r="V13" s="266"/>
      <c r="W13" s="266"/>
      <c r="X13" s="266"/>
    </row>
    <row r="14" spans="1:28" s="45" customFormat="1" ht="15.75" x14ac:dyDescent="0.2">
      <c r="A14" s="44"/>
      <c r="E14" s="60"/>
      <c r="J14" s="53"/>
      <c r="K14" s="65"/>
      <c r="L14" s="65"/>
      <c r="M14" s="65"/>
      <c r="N14" s="65"/>
      <c r="O14" s="74"/>
      <c r="Q14" s="75"/>
    </row>
    <row r="15" spans="1:28" s="45" customFormat="1" ht="15.75" x14ac:dyDescent="0.2">
      <c r="A15" s="44"/>
      <c r="E15" s="60"/>
      <c r="F15" s="193" t="s">
        <v>91</v>
      </c>
      <c r="G15" s="194"/>
      <c r="H15" s="194"/>
      <c r="I15" s="194"/>
      <c r="J15" s="194"/>
      <c r="K15" s="194"/>
      <c r="L15" s="195"/>
    </row>
    <row r="16" spans="1:28" s="47" customFormat="1" ht="14.25" customHeight="1" x14ac:dyDescent="0.2">
      <c r="A16" s="46"/>
      <c r="E16" s="60"/>
      <c r="F16" s="196"/>
      <c r="G16" s="197"/>
      <c r="H16" s="197"/>
      <c r="I16" s="197"/>
      <c r="J16" s="197"/>
      <c r="K16" s="197"/>
      <c r="L16" s="198"/>
      <c r="P16" s="45"/>
      <c r="Q16" s="45"/>
      <c r="R16" s="45"/>
      <c r="S16" s="45"/>
      <c r="T16" s="45"/>
    </row>
    <row r="17" spans="1:26" s="47" customFormat="1" ht="14.25" customHeight="1" x14ac:dyDescent="0.25">
      <c r="A17" s="46"/>
      <c r="E17" s="60"/>
      <c r="P17" s="231" t="s">
        <v>5</v>
      </c>
      <c r="Q17" s="231"/>
      <c r="R17" s="215" t="str">
        <f>I3</f>
        <v>VESSEL NAME</v>
      </c>
      <c r="S17" s="216"/>
      <c r="T17" s="217"/>
      <c r="U17" s="76" t="s">
        <v>6</v>
      </c>
      <c r="V17" s="234">
        <f ca="1">NOW()</f>
        <v>44869.574838078704</v>
      </c>
      <c r="W17" s="235"/>
    </row>
    <row r="18" spans="1:26" s="47" customFormat="1" ht="18.75" x14ac:dyDescent="0.2">
      <c r="A18" s="46"/>
      <c r="E18" s="60"/>
      <c r="F18" s="190">
        <v>9</v>
      </c>
      <c r="G18" s="190"/>
      <c r="H18" s="190">
        <v>8</v>
      </c>
      <c r="I18" s="190"/>
      <c r="J18" s="190">
        <v>7</v>
      </c>
      <c r="K18" s="190"/>
      <c r="L18" s="190">
        <v>6</v>
      </c>
      <c r="M18" s="190"/>
      <c r="N18" s="190">
        <v>5</v>
      </c>
      <c r="O18" s="190"/>
      <c r="P18" s="190">
        <v>4</v>
      </c>
      <c r="Q18" s="190"/>
      <c r="R18" s="190">
        <v>3</v>
      </c>
      <c r="S18" s="190"/>
      <c r="T18" s="190">
        <v>2</v>
      </c>
      <c r="U18" s="190"/>
      <c r="V18" s="190">
        <v>1</v>
      </c>
      <c r="W18" s="190"/>
      <c r="X18" s="77"/>
    </row>
    <row r="19" spans="1:26" s="47" customFormat="1" ht="15.75" customHeight="1" x14ac:dyDescent="0.2">
      <c r="A19" s="44"/>
      <c r="B19" s="45"/>
      <c r="C19" s="233" t="s">
        <v>7</v>
      </c>
      <c r="D19" s="233"/>
      <c r="E19" s="237"/>
      <c r="F19" s="168"/>
      <c r="G19" s="169"/>
      <c r="H19" s="168"/>
      <c r="I19" s="169"/>
      <c r="J19" s="168"/>
      <c r="K19" s="169"/>
      <c r="L19" s="168"/>
      <c r="M19" s="169"/>
      <c r="N19" s="168"/>
      <c r="O19" s="169"/>
      <c r="P19" s="168"/>
      <c r="Q19" s="169"/>
      <c r="R19" s="168"/>
      <c r="S19" s="169"/>
      <c r="T19" s="168"/>
      <c r="U19" s="169"/>
      <c r="V19" s="168"/>
      <c r="W19" s="169"/>
      <c r="X19" s="45" t="s">
        <v>153</v>
      </c>
    </row>
    <row r="20" spans="1:26" s="47" customFormat="1" ht="15.75" customHeight="1" x14ac:dyDescent="0.2">
      <c r="A20" s="44"/>
      <c r="B20" s="45"/>
      <c r="C20" s="233" t="s">
        <v>129</v>
      </c>
      <c r="D20" s="233"/>
      <c r="E20" s="237"/>
      <c r="F20" s="166"/>
      <c r="G20" s="167"/>
      <c r="H20" s="166"/>
      <c r="I20" s="167"/>
      <c r="J20" s="166"/>
      <c r="K20" s="167"/>
      <c r="L20" s="166"/>
      <c r="M20" s="167"/>
      <c r="N20" s="166"/>
      <c r="O20" s="167"/>
      <c r="P20" s="166"/>
      <c r="Q20" s="167"/>
      <c r="R20" s="166"/>
      <c r="S20" s="167"/>
      <c r="T20" s="166"/>
      <c r="U20" s="167"/>
      <c r="V20" s="166"/>
      <c r="W20" s="167"/>
      <c r="X20" s="45" t="s">
        <v>8</v>
      </c>
    </row>
    <row r="21" spans="1:26" s="47" customFormat="1" ht="15.75" customHeight="1" x14ac:dyDescent="0.2">
      <c r="A21" s="44"/>
      <c r="B21" s="45"/>
      <c r="C21" s="233" t="s">
        <v>98</v>
      </c>
      <c r="D21" s="233"/>
      <c r="E21" s="237"/>
      <c r="F21" s="161"/>
      <c r="G21" s="162"/>
      <c r="H21" s="161"/>
      <c r="I21" s="162"/>
      <c r="J21" s="161"/>
      <c r="K21" s="162"/>
      <c r="L21" s="161"/>
      <c r="M21" s="162"/>
      <c r="N21" s="161"/>
      <c r="O21" s="162"/>
      <c r="P21" s="161"/>
      <c r="Q21" s="162"/>
      <c r="R21" s="161"/>
      <c r="S21" s="162"/>
      <c r="T21" s="161"/>
      <c r="U21" s="162"/>
      <c r="V21" s="161"/>
      <c r="W21" s="162"/>
      <c r="X21" s="45" t="s">
        <v>128</v>
      </c>
    </row>
    <row r="22" spans="1:26" s="47" customFormat="1" ht="15.75" customHeight="1" x14ac:dyDescent="0.2">
      <c r="A22" s="44"/>
      <c r="B22" s="45"/>
      <c r="C22" s="233" t="s">
        <v>118</v>
      </c>
      <c r="D22" s="233"/>
      <c r="E22" s="237"/>
      <c r="F22" s="191" t="str">
        <f>IFERROR(((F19*F20)/F23),"")</f>
        <v/>
      </c>
      <c r="G22" s="192"/>
      <c r="H22" s="191" t="str">
        <f t="shared" ref="H22" si="0">IFERROR(((H19*H20)/H23),"")</f>
        <v/>
      </c>
      <c r="I22" s="192"/>
      <c r="J22" s="191" t="str">
        <f t="shared" ref="J22" si="1">IFERROR(((J19*J20)/J23),"")</f>
        <v/>
      </c>
      <c r="K22" s="192"/>
      <c r="L22" s="191" t="str">
        <f t="shared" ref="L22" si="2">IFERROR(((L19*L20)/L23),"")</f>
        <v/>
      </c>
      <c r="M22" s="192"/>
      <c r="N22" s="191" t="str">
        <f t="shared" ref="N22" si="3">IFERROR(((N19*N20)/N23),"")</f>
        <v/>
      </c>
      <c r="O22" s="192"/>
      <c r="P22" s="191" t="str">
        <f t="shared" ref="P22" si="4">IFERROR(((P19*P20)/P23),"")</f>
        <v/>
      </c>
      <c r="Q22" s="192"/>
      <c r="R22" s="191" t="str">
        <f t="shared" ref="R22" si="5">IFERROR(((R19*R20)/R23),"")</f>
        <v/>
      </c>
      <c r="S22" s="192"/>
      <c r="T22" s="191" t="str">
        <f t="shared" ref="T22" si="6">IFERROR(((T19*T20)/T23),"")</f>
        <v/>
      </c>
      <c r="U22" s="192"/>
      <c r="V22" s="191" t="str">
        <f t="shared" ref="V22" si="7">IFERROR(((V19*V20)/V23),"")</f>
        <v/>
      </c>
      <c r="W22" s="192"/>
      <c r="X22" s="45" t="s">
        <v>119</v>
      </c>
      <c r="Y22" s="45"/>
    </row>
    <row r="23" spans="1:26" s="47" customFormat="1" ht="15.75" customHeight="1" x14ac:dyDescent="0.2">
      <c r="A23" s="44"/>
      <c r="B23" s="45"/>
      <c r="C23" s="233" t="s">
        <v>9</v>
      </c>
      <c r="D23" s="233"/>
      <c r="E23" s="237"/>
      <c r="F23" s="168"/>
      <c r="G23" s="169"/>
      <c r="H23" s="168"/>
      <c r="I23" s="169"/>
      <c r="J23" s="168"/>
      <c r="K23" s="169"/>
      <c r="L23" s="168"/>
      <c r="M23" s="169"/>
      <c r="N23" s="168"/>
      <c r="O23" s="169"/>
      <c r="P23" s="168"/>
      <c r="Q23" s="169"/>
      <c r="R23" s="168"/>
      <c r="S23" s="169"/>
      <c r="T23" s="168"/>
      <c r="U23" s="169"/>
      <c r="V23" s="168"/>
      <c r="W23" s="169"/>
      <c r="X23" s="165" t="s">
        <v>128</v>
      </c>
      <c r="Y23" s="165"/>
    </row>
    <row r="24" spans="1:26" s="47" customFormat="1" ht="15.75" x14ac:dyDescent="0.2">
      <c r="A24" s="78"/>
      <c r="B24" s="45"/>
      <c r="C24" s="45"/>
      <c r="D24" s="45"/>
      <c r="E24" s="45"/>
      <c r="F24" s="45"/>
      <c r="G24" s="45"/>
      <c r="H24" s="45"/>
      <c r="I24" s="45"/>
      <c r="J24" s="45"/>
      <c r="K24" s="45"/>
      <c r="L24" s="45"/>
      <c r="M24" s="45"/>
      <c r="N24" s="45"/>
      <c r="O24" s="45"/>
      <c r="P24" s="45"/>
      <c r="Q24" s="45"/>
      <c r="R24" s="45"/>
      <c r="S24" s="45"/>
      <c r="T24" s="45"/>
      <c r="U24" s="45"/>
      <c r="V24" s="45"/>
      <c r="W24" s="45"/>
      <c r="X24" s="45"/>
    </row>
    <row r="25" spans="1:26" s="47" customFormat="1" ht="15.75" x14ac:dyDescent="0.2">
      <c r="A25" s="79" t="s">
        <v>10</v>
      </c>
      <c r="B25" s="45"/>
      <c r="C25" s="45"/>
      <c r="D25" s="45"/>
      <c r="E25" s="45"/>
      <c r="F25" s="233" t="s">
        <v>117</v>
      </c>
      <c r="G25" s="233"/>
      <c r="H25" s="237"/>
      <c r="I25" s="249">
        <f>SUM(F23:W23)</f>
        <v>0</v>
      </c>
      <c r="J25" s="250"/>
      <c r="K25" s="45"/>
      <c r="L25" s="45"/>
      <c r="M25" s="45"/>
      <c r="N25" s="45"/>
      <c r="O25" s="45"/>
      <c r="P25" s="45"/>
      <c r="Q25" s="45"/>
      <c r="R25" s="45"/>
      <c r="S25" s="45"/>
      <c r="T25" s="45"/>
      <c r="U25" s="45"/>
      <c r="V25" s="45"/>
      <c r="W25" s="45"/>
      <c r="X25" s="45"/>
    </row>
    <row r="26" spans="1:26" s="47" customFormat="1" ht="16.5" thickBot="1" x14ac:dyDescent="0.25">
      <c r="A26" s="80"/>
      <c r="B26" s="45"/>
      <c r="C26" s="45"/>
      <c r="D26" s="45"/>
      <c r="E26" s="45"/>
      <c r="F26" s="45"/>
      <c r="G26" s="45"/>
      <c r="H26" s="45"/>
      <c r="I26" s="45"/>
      <c r="J26" s="45"/>
      <c r="K26" s="45"/>
      <c r="L26" s="45"/>
      <c r="M26" s="45"/>
      <c r="N26" s="45"/>
      <c r="O26" s="45"/>
      <c r="P26" s="45"/>
      <c r="Q26" s="45"/>
      <c r="R26" s="45"/>
      <c r="S26" s="45"/>
      <c r="T26" s="45"/>
      <c r="U26" s="45"/>
      <c r="V26" s="45"/>
      <c r="W26" s="45"/>
      <c r="X26" s="45"/>
      <c r="Y26" s="81"/>
      <c r="Z26" s="82"/>
    </row>
    <row r="27" spans="1:26" s="47" customFormat="1" ht="20.25" customHeight="1" x14ac:dyDescent="0.2">
      <c r="A27" s="218" t="s">
        <v>11</v>
      </c>
      <c r="B27" s="221" t="s">
        <v>12</v>
      </c>
      <c r="C27" s="222"/>
      <c r="D27" s="177" t="s">
        <v>13</v>
      </c>
      <c r="E27" s="225" t="s">
        <v>0</v>
      </c>
      <c r="F27" s="226"/>
      <c r="G27" s="181" t="s">
        <v>14</v>
      </c>
      <c r="H27" s="200"/>
      <c r="I27" s="200"/>
      <c r="J27" s="200"/>
      <c r="K27" s="201"/>
      <c r="L27" s="177" t="s">
        <v>15</v>
      </c>
      <c r="M27" s="181" t="s">
        <v>16</v>
      </c>
      <c r="N27" s="182"/>
      <c r="O27" s="183"/>
      <c r="P27" s="239" t="s">
        <v>17</v>
      </c>
      <c r="Q27" s="240"/>
      <c r="R27" s="240"/>
      <c r="S27" s="240"/>
      <c r="T27" s="240"/>
      <c r="U27" s="240"/>
      <c r="V27" s="240"/>
      <c r="W27" s="241"/>
    </row>
    <row r="28" spans="1:26" s="47" customFormat="1" ht="26.25" customHeight="1" x14ac:dyDescent="0.2">
      <c r="A28" s="219"/>
      <c r="B28" s="223"/>
      <c r="C28" s="224"/>
      <c r="D28" s="178"/>
      <c r="E28" s="227"/>
      <c r="F28" s="228"/>
      <c r="G28" s="202"/>
      <c r="H28" s="203"/>
      <c r="I28" s="203"/>
      <c r="J28" s="203"/>
      <c r="K28" s="204"/>
      <c r="L28" s="178"/>
      <c r="M28" s="184"/>
      <c r="N28" s="185"/>
      <c r="O28" s="186"/>
      <c r="P28" s="211" t="s">
        <v>18</v>
      </c>
      <c r="Q28" s="212"/>
      <c r="R28" s="211" t="s">
        <v>19</v>
      </c>
      <c r="S28" s="212"/>
      <c r="T28" s="199" t="s">
        <v>87</v>
      </c>
      <c r="U28" s="199" t="s">
        <v>120</v>
      </c>
      <c r="V28" s="199" t="s">
        <v>20</v>
      </c>
      <c r="W28" s="199" t="s">
        <v>21</v>
      </c>
    </row>
    <row r="29" spans="1:26" s="47" customFormat="1" ht="31.5" customHeight="1" x14ac:dyDescent="0.2">
      <c r="A29" s="219"/>
      <c r="B29" s="199" t="s">
        <v>22</v>
      </c>
      <c r="C29" s="199" t="s">
        <v>23</v>
      </c>
      <c r="D29" s="178"/>
      <c r="E29" s="227"/>
      <c r="F29" s="228"/>
      <c r="G29" s="202"/>
      <c r="H29" s="203"/>
      <c r="I29" s="203"/>
      <c r="J29" s="203"/>
      <c r="K29" s="204"/>
      <c r="L29" s="178"/>
      <c r="M29" s="187"/>
      <c r="N29" s="188"/>
      <c r="O29" s="189"/>
      <c r="P29" s="83" t="s">
        <v>24</v>
      </c>
      <c r="Q29" s="83" t="s">
        <v>25</v>
      </c>
      <c r="R29" s="83" t="s">
        <v>26</v>
      </c>
      <c r="S29" s="84" t="s">
        <v>27</v>
      </c>
      <c r="T29" s="179"/>
      <c r="U29" s="179"/>
      <c r="V29" s="179"/>
      <c r="W29" s="179"/>
    </row>
    <row r="30" spans="1:26" s="47" customFormat="1" ht="15" customHeight="1" x14ac:dyDescent="0.2">
      <c r="A30" s="220"/>
      <c r="B30" s="179"/>
      <c r="C30" s="179"/>
      <c r="D30" s="179"/>
      <c r="E30" s="229"/>
      <c r="F30" s="230"/>
      <c r="G30" s="205"/>
      <c r="H30" s="206"/>
      <c r="I30" s="206"/>
      <c r="J30" s="206"/>
      <c r="K30" s="207"/>
      <c r="L30" s="179"/>
      <c r="M30" s="208" t="s">
        <v>28</v>
      </c>
      <c r="N30" s="209"/>
      <c r="O30" s="210"/>
      <c r="P30" s="85"/>
      <c r="Q30" s="85"/>
      <c r="R30" s="86"/>
      <c r="S30" s="86"/>
      <c r="T30" s="85"/>
      <c r="U30" s="87"/>
      <c r="V30" s="88"/>
      <c r="W30" s="88"/>
    </row>
    <row r="31" spans="1:26" s="47" customFormat="1" ht="17.25" customHeight="1" x14ac:dyDescent="0.2">
      <c r="A31" s="89">
        <v>1</v>
      </c>
      <c r="B31" s="90"/>
      <c r="C31" s="57"/>
      <c r="D31" s="151">
        <f>C31/6500</f>
        <v>0</v>
      </c>
      <c r="E31" s="171"/>
      <c r="F31" s="173"/>
      <c r="G31" s="171"/>
      <c r="H31" s="172"/>
      <c r="I31" s="172"/>
      <c r="J31" s="172"/>
      <c r="K31" s="173"/>
      <c r="L31" s="91"/>
      <c r="M31" s="174"/>
      <c r="N31" s="175"/>
      <c r="O31" s="176"/>
      <c r="P31" s="92"/>
      <c r="Q31" s="92"/>
      <c r="R31" s="93"/>
      <c r="S31" s="93"/>
      <c r="T31" s="92"/>
      <c r="U31" s="94"/>
      <c r="V31" s="95"/>
      <c r="W31" s="95"/>
    </row>
    <row r="32" spans="1:26" s="47" customFormat="1" ht="17.25" customHeight="1" x14ac:dyDescent="0.2">
      <c r="A32" s="89">
        <f t="shared" ref="A32:A55" si="8">A31+1</f>
        <v>2</v>
      </c>
      <c r="B32" s="90"/>
      <c r="C32" s="57"/>
      <c r="D32" s="151">
        <f t="shared" ref="D32:D53" si="9">C32/6500</f>
        <v>0</v>
      </c>
      <c r="E32" s="171"/>
      <c r="F32" s="173"/>
      <c r="G32" s="171"/>
      <c r="H32" s="172"/>
      <c r="I32" s="172"/>
      <c r="J32" s="172"/>
      <c r="K32" s="173"/>
      <c r="L32" s="91"/>
      <c r="M32" s="174"/>
      <c r="N32" s="175"/>
      <c r="O32" s="176"/>
      <c r="P32" s="92"/>
      <c r="Q32" s="92"/>
      <c r="R32" s="93"/>
      <c r="S32" s="93"/>
      <c r="T32" s="92"/>
      <c r="U32" s="94"/>
      <c r="V32" s="95"/>
      <c r="W32" s="95"/>
    </row>
    <row r="33" spans="1:28" s="47" customFormat="1" ht="17.25" customHeight="1" x14ac:dyDescent="0.2">
      <c r="A33" s="89">
        <f t="shared" si="8"/>
        <v>3</v>
      </c>
      <c r="B33" s="90"/>
      <c r="C33" s="57"/>
      <c r="D33" s="151">
        <f t="shared" si="9"/>
        <v>0</v>
      </c>
      <c r="E33" s="171"/>
      <c r="F33" s="173"/>
      <c r="G33" s="171"/>
      <c r="H33" s="172"/>
      <c r="I33" s="172"/>
      <c r="J33" s="172"/>
      <c r="K33" s="173"/>
      <c r="L33" s="91"/>
      <c r="M33" s="174"/>
      <c r="N33" s="175"/>
      <c r="O33" s="176"/>
      <c r="P33" s="92"/>
      <c r="Q33" s="92"/>
      <c r="R33" s="93"/>
      <c r="S33" s="93"/>
      <c r="T33" s="92"/>
      <c r="U33" s="94"/>
      <c r="V33" s="95"/>
      <c r="W33" s="95"/>
    </row>
    <row r="34" spans="1:28" s="47" customFormat="1" ht="17.25" customHeight="1" x14ac:dyDescent="0.2">
      <c r="A34" s="89">
        <f t="shared" si="8"/>
        <v>4</v>
      </c>
      <c r="B34" s="90"/>
      <c r="C34" s="57"/>
      <c r="D34" s="151">
        <f t="shared" si="9"/>
        <v>0</v>
      </c>
      <c r="E34" s="171"/>
      <c r="F34" s="173"/>
      <c r="G34" s="171"/>
      <c r="H34" s="172"/>
      <c r="I34" s="172"/>
      <c r="J34" s="172"/>
      <c r="K34" s="173"/>
      <c r="L34" s="91"/>
      <c r="M34" s="174"/>
      <c r="N34" s="175"/>
      <c r="O34" s="176"/>
      <c r="P34" s="92"/>
      <c r="Q34" s="92"/>
      <c r="R34" s="93"/>
      <c r="S34" s="93"/>
      <c r="T34" s="92"/>
      <c r="U34" s="94"/>
      <c r="V34" s="95"/>
      <c r="W34" s="95"/>
    </row>
    <row r="35" spans="1:28" s="47" customFormat="1" ht="17.25" customHeight="1" x14ac:dyDescent="0.2">
      <c r="A35" s="89">
        <f t="shared" si="8"/>
        <v>5</v>
      </c>
      <c r="B35" s="90"/>
      <c r="C35" s="57"/>
      <c r="D35" s="151">
        <f t="shared" si="9"/>
        <v>0</v>
      </c>
      <c r="E35" s="171"/>
      <c r="F35" s="173"/>
      <c r="G35" s="171"/>
      <c r="H35" s="172"/>
      <c r="I35" s="172"/>
      <c r="J35" s="172"/>
      <c r="K35" s="173"/>
      <c r="L35" s="91"/>
      <c r="M35" s="174"/>
      <c r="N35" s="175"/>
      <c r="O35" s="176"/>
      <c r="P35" s="92"/>
      <c r="Q35" s="92"/>
      <c r="R35" s="93"/>
      <c r="S35" s="93"/>
      <c r="T35" s="92"/>
      <c r="U35" s="94"/>
      <c r="V35" s="95"/>
      <c r="W35" s="95"/>
    </row>
    <row r="36" spans="1:28" s="47" customFormat="1" ht="17.25" customHeight="1" x14ac:dyDescent="0.2">
      <c r="A36" s="89">
        <f t="shared" si="8"/>
        <v>6</v>
      </c>
      <c r="B36" s="90"/>
      <c r="C36" s="57"/>
      <c r="D36" s="151">
        <f t="shared" si="9"/>
        <v>0</v>
      </c>
      <c r="E36" s="171"/>
      <c r="F36" s="173"/>
      <c r="G36" s="171"/>
      <c r="H36" s="172"/>
      <c r="I36" s="172"/>
      <c r="J36" s="172"/>
      <c r="K36" s="173"/>
      <c r="L36" s="91"/>
      <c r="M36" s="174"/>
      <c r="N36" s="175"/>
      <c r="O36" s="176"/>
      <c r="P36" s="92"/>
      <c r="Q36" s="92"/>
      <c r="R36" s="93"/>
      <c r="S36" s="93"/>
      <c r="T36" s="92"/>
      <c r="U36" s="94"/>
      <c r="V36" s="95"/>
      <c r="W36" s="95"/>
    </row>
    <row r="37" spans="1:28" s="47" customFormat="1" ht="17.25" customHeight="1" x14ac:dyDescent="0.2">
      <c r="A37" s="89">
        <f t="shared" si="8"/>
        <v>7</v>
      </c>
      <c r="B37" s="90"/>
      <c r="C37" s="57"/>
      <c r="D37" s="151">
        <f t="shared" si="9"/>
        <v>0</v>
      </c>
      <c r="E37" s="171"/>
      <c r="F37" s="173"/>
      <c r="G37" s="171"/>
      <c r="H37" s="172"/>
      <c r="I37" s="172"/>
      <c r="J37" s="172"/>
      <c r="K37" s="173"/>
      <c r="L37" s="91"/>
      <c r="M37" s="174"/>
      <c r="N37" s="175"/>
      <c r="O37" s="176"/>
      <c r="P37" s="92"/>
      <c r="Q37" s="92"/>
      <c r="R37" s="93"/>
      <c r="S37" s="93"/>
      <c r="T37" s="92"/>
      <c r="U37" s="94"/>
      <c r="V37" s="95"/>
      <c r="W37" s="95"/>
    </row>
    <row r="38" spans="1:28" s="47" customFormat="1" ht="17.25" customHeight="1" x14ac:dyDescent="0.2">
      <c r="A38" s="89">
        <f t="shared" si="8"/>
        <v>8</v>
      </c>
      <c r="B38" s="90"/>
      <c r="C38" s="57"/>
      <c r="D38" s="151">
        <f t="shared" si="9"/>
        <v>0</v>
      </c>
      <c r="E38" s="171"/>
      <c r="F38" s="173"/>
      <c r="G38" s="171"/>
      <c r="H38" s="172"/>
      <c r="I38" s="172"/>
      <c r="J38" s="172"/>
      <c r="K38" s="173"/>
      <c r="L38" s="91"/>
      <c r="M38" s="174"/>
      <c r="N38" s="175"/>
      <c r="O38" s="176"/>
      <c r="P38" s="92"/>
      <c r="Q38" s="92"/>
      <c r="R38" s="93"/>
      <c r="S38" s="93"/>
      <c r="T38" s="92"/>
      <c r="U38" s="94"/>
      <c r="V38" s="95"/>
      <c r="W38" s="95"/>
    </row>
    <row r="39" spans="1:28" s="47" customFormat="1" ht="17.25" customHeight="1" x14ac:dyDescent="0.2">
      <c r="A39" s="89">
        <f t="shared" si="8"/>
        <v>9</v>
      </c>
      <c r="B39" s="90"/>
      <c r="C39" s="57"/>
      <c r="D39" s="151">
        <f t="shared" si="9"/>
        <v>0</v>
      </c>
      <c r="E39" s="171"/>
      <c r="F39" s="173"/>
      <c r="G39" s="171"/>
      <c r="H39" s="172"/>
      <c r="I39" s="172"/>
      <c r="J39" s="172"/>
      <c r="K39" s="173"/>
      <c r="L39" s="91"/>
      <c r="M39" s="174"/>
      <c r="N39" s="175"/>
      <c r="O39" s="176"/>
      <c r="P39" s="92"/>
      <c r="Q39" s="92"/>
      <c r="R39" s="93"/>
      <c r="S39" s="93"/>
      <c r="T39" s="92"/>
      <c r="U39" s="94"/>
      <c r="V39" s="95"/>
      <c r="W39" s="95"/>
    </row>
    <row r="40" spans="1:28" s="47" customFormat="1" ht="17.25" customHeight="1" x14ac:dyDescent="0.2">
      <c r="A40" s="89">
        <f t="shared" si="8"/>
        <v>10</v>
      </c>
      <c r="B40" s="90"/>
      <c r="C40" s="57"/>
      <c r="D40" s="151">
        <f t="shared" si="9"/>
        <v>0</v>
      </c>
      <c r="E40" s="171"/>
      <c r="F40" s="173"/>
      <c r="G40" s="171"/>
      <c r="H40" s="172"/>
      <c r="I40" s="172"/>
      <c r="J40" s="172"/>
      <c r="K40" s="173"/>
      <c r="L40" s="91"/>
      <c r="M40" s="174"/>
      <c r="N40" s="175"/>
      <c r="O40" s="176"/>
      <c r="P40" s="92"/>
      <c r="Q40" s="92"/>
      <c r="R40" s="93"/>
      <c r="S40" s="93"/>
      <c r="T40" s="92"/>
      <c r="U40" s="94"/>
      <c r="V40" s="95"/>
      <c r="W40" s="95"/>
    </row>
    <row r="41" spans="1:28" s="47" customFormat="1" ht="17.25" customHeight="1" x14ac:dyDescent="0.2">
      <c r="A41" s="89">
        <f t="shared" si="8"/>
        <v>11</v>
      </c>
      <c r="B41" s="90"/>
      <c r="C41" s="57"/>
      <c r="D41" s="151">
        <f t="shared" si="9"/>
        <v>0</v>
      </c>
      <c r="E41" s="171"/>
      <c r="F41" s="173"/>
      <c r="G41" s="171"/>
      <c r="H41" s="172"/>
      <c r="I41" s="172"/>
      <c r="J41" s="172"/>
      <c r="K41" s="173"/>
      <c r="L41" s="91"/>
      <c r="M41" s="174"/>
      <c r="N41" s="175"/>
      <c r="O41" s="176"/>
      <c r="P41" s="92"/>
      <c r="Q41" s="92"/>
      <c r="R41" s="93"/>
      <c r="S41" s="93"/>
      <c r="T41" s="92"/>
      <c r="U41" s="94"/>
      <c r="V41" s="95"/>
      <c r="W41" s="95"/>
    </row>
    <row r="42" spans="1:28" s="47" customFormat="1" ht="17.25" customHeight="1" x14ac:dyDescent="0.2">
      <c r="A42" s="89">
        <f t="shared" si="8"/>
        <v>12</v>
      </c>
      <c r="B42" s="90"/>
      <c r="C42" s="57"/>
      <c r="D42" s="151">
        <f t="shared" si="9"/>
        <v>0</v>
      </c>
      <c r="E42" s="171"/>
      <c r="F42" s="173"/>
      <c r="G42" s="171"/>
      <c r="H42" s="172"/>
      <c r="I42" s="172"/>
      <c r="J42" s="172"/>
      <c r="K42" s="173"/>
      <c r="L42" s="91"/>
      <c r="M42" s="174"/>
      <c r="N42" s="175"/>
      <c r="O42" s="176"/>
      <c r="P42" s="92"/>
      <c r="Q42" s="92"/>
      <c r="R42" s="93"/>
      <c r="S42" s="93"/>
      <c r="T42" s="92"/>
      <c r="U42" s="94"/>
      <c r="V42" s="95"/>
      <c r="W42" s="95"/>
    </row>
    <row r="43" spans="1:28" s="47" customFormat="1" ht="17.25" customHeight="1" x14ac:dyDescent="0.2">
      <c r="A43" s="89">
        <f t="shared" si="8"/>
        <v>13</v>
      </c>
      <c r="B43" s="90"/>
      <c r="C43" s="57"/>
      <c r="D43" s="151">
        <f t="shared" si="9"/>
        <v>0</v>
      </c>
      <c r="E43" s="171"/>
      <c r="F43" s="173"/>
      <c r="G43" s="171"/>
      <c r="H43" s="172"/>
      <c r="I43" s="172"/>
      <c r="J43" s="172"/>
      <c r="K43" s="173"/>
      <c r="L43" s="91"/>
      <c r="M43" s="174"/>
      <c r="N43" s="175"/>
      <c r="O43" s="176"/>
      <c r="P43" s="92"/>
      <c r="Q43" s="92"/>
      <c r="R43" s="93"/>
      <c r="S43" s="93"/>
      <c r="T43" s="92"/>
      <c r="U43" s="94"/>
      <c r="V43" s="95"/>
      <c r="W43" s="95"/>
    </row>
    <row r="44" spans="1:28" s="47" customFormat="1" ht="17.25" customHeight="1" x14ac:dyDescent="0.2">
      <c r="A44" s="89">
        <f t="shared" si="8"/>
        <v>14</v>
      </c>
      <c r="B44" s="90"/>
      <c r="C44" s="57"/>
      <c r="D44" s="151">
        <f t="shared" si="9"/>
        <v>0</v>
      </c>
      <c r="E44" s="171"/>
      <c r="F44" s="173"/>
      <c r="G44" s="171"/>
      <c r="H44" s="172"/>
      <c r="I44" s="172"/>
      <c r="J44" s="172"/>
      <c r="K44" s="173"/>
      <c r="L44" s="91"/>
      <c r="M44" s="174"/>
      <c r="N44" s="175"/>
      <c r="O44" s="176"/>
      <c r="P44" s="92"/>
      <c r="Q44" s="92"/>
      <c r="R44" s="93"/>
      <c r="S44" s="93"/>
      <c r="T44" s="92"/>
      <c r="U44" s="94"/>
      <c r="V44" s="95"/>
      <c r="W44" s="95"/>
      <c r="Y44" s="45"/>
      <c r="Z44" s="75"/>
      <c r="AA44" s="45"/>
      <c r="AB44" s="75"/>
    </row>
    <row r="45" spans="1:28" s="47" customFormat="1" ht="17.25" customHeight="1" x14ac:dyDescent="0.2">
      <c r="A45" s="89">
        <f t="shared" si="8"/>
        <v>15</v>
      </c>
      <c r="B45" s="90"/>
      <c r="C45" s="57"/>
      <c r="D45" s="151">
        <f t="shared" si="9"/>
        <v>0</v>
      </c>
      <c r="E45" s="171"/>
      <c r="F45" s="173"/>
      <c r="G45" s="171"/>
      <c r="H45" s="172"/>
      <c r="I45" s="172"/>
      <c r="J45" s="172"/>
      <c r="K45" s="173"/>
      <c r="L45" s="91"/>
      <c r="M45" s="174"/>
      <c r="N45" s="175"/>
      <c r="O45" s="176"/>
      <c r="P45" s="92"/>
      <c r="Q45" s="92"/>
      <c r="R45" s="93"/>
      <c r="S45" s="93"/>
      <c r="T45" s="92"/>
      <c r="U45" s="94"/>
      <c r="V45" s="95"/>
      <c r="W45" s="95"/>
    </row>
    <row r="46" spans="1:28" s="47" customFormat="1" ht="17.25" customHeight="1" x14ac:dyDescent="0.2">
      <c r="A46" s="89">
        <f t="shared" si="8"/>
        <v>16</v>
      </c>
      <c r="B46" s="90"/>
      <c r="C46" s="57"/>
      <c r="D46" s="151">
        <f t="shared" si="9"/>
        <v>0</v>
      </c>
      <c r="E46" s="171"/>
      <c r="F46" s="173"/>
      <c r="G46" s="171"/>
      <c r="H46" s="172"/>
      <c r="I46" s="172"/>
      <c r="J46" s="172"/>
      <c r="K46" s="173"/>
      <c r="L46" s="91"/>
      <c r="M46" s="174"/>
      <c r="N46" s="175"/>
      <c r="O46" s="176"/>
      <c r="P46" s="92"/>
      <c r="Q46" s="92"/>
      <c r="R46" s="93"/>
      <c r="S46" s="93"/>
      <c r="T46" s="92"/>
      <c r="U46" s="94"/>
      <c r="V46" s="95"/>
      <c r="W46" s="95"/>
    </row>
    <row r="47" spans="1:28" s="47" customFormat="1" ht="17.25" customHeight="1" x14ac:dyDescent="0.2">
      <c r="A47" s="89">
        <f t="shared" si="8"/>
        <v>17</v>
      </c>
      <c r="B47" s="90"/>
      <c r="C47" s="57"/>
      <c r="D47" s="151">
        <f t="shared" si="9"/>
        <v>0</v>
      </c>
      <c r="E47" s="171"/>
      <c r="F47" s="173"/>
      <c r="G47" s="171"/>
      <c r="H47" s="172"/>
      <c r="I47" s="172"/>
      <c r="J47" s="172"/>
      <c r="K47" s="173"/>
      <c r="L47" s="91"/>
      <c r="M47" s="174"/>
      <c r="N47" s="175"/>
      <c r="O47" s="176"/>
      <c r="P47" s="92"/>
      <c r="Q47" s="92"/>
      <c r="R47" s="93"/>
      <c r="S47" s="93"/>
      <c r="T47" s="92"/>
      <c r="U47" s="94"/>
      <c r="V47" s="95"/>
      <c r="W47" s="95"/>
    </row>
    <row r="48" spans="1:28" s="47" customFormat="1" ht="17.25" customHeight="1" x14ac:dyDescent="0.2">
      <c r="A48" s="89">
        <f t="shared" si="8"/>
        <v>18</v>
      </c>
      <c r="B48" s="90"/>
      <c r="C48" s="57"/>
      <c r="D48" s="151">
        <f t="shared" si="9"/>
        <v>0</v>
      </c>
      <c r="E48" s="171"/>
      <c r="F48" s="173"/>
      <c r="G48" s="180"/>
      <c r="H48" s="180"/>
      <c r="I48" s="180"/>
      <c r="J48" s="180"/>
      <c r="K48" s="180"/>
      <c r="L48" s="91"/>
      <c r="M48" s="174"/>
      <c r="N48" s="175"/>
      <c r="O48" s="176"/>
      <c r="P48" s="92"/>
      <c r="Q48" s="92"/>
      <c r="R48" s="93"/>
      <c r="S48" s="93"/>
      <c r="T48" s="92"/>
      <c r="U48" s="94"/>
      <c r="V48" s="95"/>
      <c r="W48" s="95"/>
    </row>
    <row r="49" spans="1:26" s="47" customFormat="1" ht="17.25" customHeight="1" x14ac:dyDescent="0.2">
      <c r="A49" s="89">
        <f t="shared" si="8"/>
        <v>19</v>
      </c>
      <c r="B49" s="90"/>
      <c r="C49" s="57"/>
      <c r="D49" s="151">
        <f t="shared" si="9"/>
        <v>0</v>
      </c>
      <c r="E49" s="171"/>
      <c r="F49" s="173"/>
      <c r="G49" s="180"/>
      <c r="H49" s="180"/>
      <c r="I49" s="180"/>
      <c r="J49" s="180"/>
      <c r="K49" s="180"/>
      <c r="L49" s="91"/>
      <c r="M49" s="174"/>
      <c r="N49" s="175"/>
      <c r="O49" s="176"/>
      <c r="P49" s="92"/>
      <c r="Q49" s="92"/>
      <c r="R49" s="93"/>
      <c r="S49" s="93"/>
      <c r="T49" s="92"/>
      <c r="U49" s="94"/>
      <c r="V49" s="95"/>
      <c r="W49" s="95"/>
    </row>
    <row r="50" spans="1:26" s="47" customFormat="1" ht="17.25" customHeight="1" x14ac:dyDescent="0.2">
      <c r="A50" s="89">
        <f t="shared" si="8"/>
        <v>20</v>
      </c>
      <c r="B50" s="90"/>
      <c r="C50" s="57"/>
      <c r="D50" s="151">
        <f t="shared" si="9"/>
        <v>0</v>
      </c>
      <c r="E50" s="171"/>
      <c r="F50" s="173"/>
      <c r="G50" s="180"/>
      <c r="H50" s="180"/>
      <c r="I50" s="180"/>
      <c r="J50" s="180"/>
      <c r="K50" s="180"/>
      <c r="L50" s="91"/>
      <c r="M50" s="174"/>
      <c r="N50" s="175"/>
      <c r="O50" s="176"/>
      <c r="P50" s="92"/>
      <c r="Q50" s="92"/>
      <c r="R50" s="93"/>
      <c r="S50" s="93"/>
      <c r="T50" s="92"/>
      <c r="U50" s="94"/>
      <c r="V50" s="95"/>
      <c r="W50" s="95"/>
    </row>
    <row r="51" spans="1:26" s="47" customFormat="1" ht="17.25" customHeight="1" x14ac:dyDescent="0.2">
      <c r="A51" s="89">
        <f t="shared" si="8"/>
        <v>21</v>
      </c>
      <c r="B51" s="90"/>
      <c r="C51" s="57"/>
      <c r="D51" s="151">
        <f t="shared" si="9"/>
        <v>0</v>
      </c>
      <c r="E51" s="171"/>
      <c r="F51" s="173"/>
      <c r="G51" s="180"/>
      <c r="H51" s="180"/>
      <c r="I51" s="180"/>
      <c r="J51" s="180"/>
      <c r="K51" s="180"/>
      <c r="L51" s="91"/>
      <c r="M51" s="174"/>
      <c r="N51" s="175"/>
      <c r="O51" s="176"/>
      <c r="P51" s="92"/>
      <c r="Q51" s="92"/>
      <c r="R51" s="93"/>
      <c r="S51" s="93"/>
      <c r="T51" s="92"/>
      <c r="U51" s="92"/>
      <c r="V51" s="93"/>
      <c r="W51" s="93"/>
    </row>
    <row r="52" spans="1:26" s="47" customFormat="1" ht="17.25" customHeight="1" x14ac:dyDescent="0.2">
      <c r="A52" s="89">
        <f t="shared" si="8"/>
        <v>22</v>
      </c>
      <c r="B52" s="90"/>
      <c r="C52" s="57"/>
      <c r="D52" s="151">
        <f t="shared" si="9"/>
        <v>0</v>
      </c>
      <c r="E52" s="171"/>
      <c r="F52" s="173"/>
      <c r="G52" s="180"/>
      <c r="H52" s="180"/>
      <c r="I52" s="180"/>
      <c r="J52" s="180"/>
      <c r="K52" s="180"/>
      <c r="L52" s="91"/>
      <c r="M52" s="174"/>
      <c r="N52" s="175"/>
      <c r="O52" s="176"/>
      <c r="P52" s="92"/>
      <c r="Q52" s="92"/>
      <c r="R52" s="93"/>
      <c r="S52" s="93"/>
      <c r="T52" s="92"/>
      <c r="U52" s="92"/>
      <c r="V52" s="93"/>
      <c r="W52" s="93"/>
    </row>
    <row r="53" spans="1:26" s="47" customFormat="1" ht="17.25" customHeight="1" x14ac:dyDescent="0.2">
      <c r="A53" s="89">
        <f t="shared" si="8"/>
        <v>23</v>
      </c>
      <c r="B53" s="90"/>
      <c r="C53" s="57"/>
      <c r="D53" s="151">
        <f t="shared" si="9"/>
        <v>0</v>
      </c>
      <c r="E53" s="171"/>
      <c r="F53" s="173"/>
      <c r="G53" s="180"/>
      <c r="H53" s="180"/>
      <c r="I53" s="180"/>
      <c r="J53" s="180"/>
      <c r="K53" s="180"/>
      <c r="L53" s="91"/>
      <c r="M53" s="174"/>
      <c r="N53" s="175"/>
      <c r="O53" s="176"/>
      <c r="P53" s="92"/>
      <c r="Q53" s="92"/>
      <c r="R53" s="93"/>
      <c r="S53" s="93"/>
      <c r="T53" s="92"/>
      <c r="U53" s="92"/>
      <c r="V53" s="93"/>
      <c r="W53" s="93"/>
    </row>
    <row r="54" spans="1:26" s="47" customFormat="1" ht="17.25" hidden="1" customHeight="1" x14ac:dyDescent="0.2">
      <c r="A54" s="89">
        <f t="shared" si="8"/>
        <v>24</v>
      </c>
      <c r="B54" s="75"/>
      <c r="C54" s="96"/>
      <c r="D54" s="97"/>
      <c r="E54" s="97"/>
      <c r="F54" s="75"/>
      <c r="G54" s="98"/>
      <c r="H54" s="75"/>
      <c r="I54" s="75"/>
      <c r="J54" s="75"/>
      <c r="K54" s="75"/>
      <c r="L54" s="75"/>
      <c r="M54" s="99"/>
      <c r="N54" s="100"/>
      <c r="O54" s="101"/>
      <c r="P54" s="102"/>
      <c r="Q54" s="85"/>
      <c r="R54" s="86"/>
      <c r="S54" s="86"/>
      <c r="T54" s="85"/>
      <c r="U54" s="85"/>
      <c r="V54" s="86"/>
      <c r="W54" s="86"/>
    </row>
    <row r="55" spans="1:26" s="47" customFormat="1" ht="17.25" hidden="1" customHeight="1" x14ac:dyDescent="0.2">
      <c r="A55" s="89">
        <f t="shared" si="8"/>
        <v>25</v>
      </c>
      <c r="B55" s="75"/>
      <c r="C55" s="96"/>
      <c r="D55" s="103"/>
      <c r="E55" s="103"/>
      <c r="F55" s="75"/>
      <c r="G55" s="98"/>
      <c r="H55" s="75"/>
      <c r="I55" s="75"/>
      <c r="J55" s="75"/>
      <c r="K55" s="75"/>
      <c r="L55" s="75"/>
      <c r="M55" s="99"/>
      <c r="N55" s="100"/>
      <c r="O55" s="101"/>
      <c r="P55" s="102"/>
      <c r="Q55" s="85"/>
      <c r="R55" s="86"/>
      <c r="S55" s="86"/>
      <c r="T55" s="85"/>
      <c r="U55" s="85"/>
      <c r="V55" s="86"/>
      <c r="W55" s="86"/>
    </row>
    <row r="56" spans="1:26" s="82" customFormat="1" ht="17.25" customHeight="1" thickBot="1" x14ac:dyDescent="0.25">
      <c r="A56" s="213" t="s">
        <v>29</v>
      </c>
      <c r="B56" s="214"/>
      <c r="C56" s="148">
        <f>SUM(C31:C53)</f>
        <v>0</v>
      </c>
      <c r="D56" s="149">
        <f>SUM(D31:D53)</f>
        <v>0</v>
      </c>
      <c r="E56" s="243" t="s">
        <v>88</v>
      </c>
      <c r="F56" s="244"/>
      <c r="G56" s="244"/>
      <c r="H56" s="244"/>
      <c r="I56" s="244"/>
      <c r="J56" s="244"/>
      <c r="K56" s="245"/>
      <c r="L56" s="150">
        <f>SUM(L31:L53)</f>
        <v>0</v>
      </c>
      <c r="M56" s="246" t="s">
        <v>30</v>
      </c>
      <c r="N56" s="247"/>
      <c r="O56" s="248"/>
      <c r="P56" s="104"/>
      <c r="Q56" s="104">
        <v>10</v>
      </c>
      <c r="R56" s="105"/>
      <c r="S56" s="105"/>
      <c r="T56" s="104"/>
      <c r="U56" s="104"/>
      <c r="V56" s="105"/>
      <c r="W56" s="105"/>
    </row>
    <row r="57" spans="1:26" s="116" customFormat="1" ht="17.25" customHeight="1" x14ac:dyDescent="0.2">
      <c r="A57" s="106"/>
      <c r="B57" s="107" t="str">
        <f>IF(L56&gt;D56,"DEBALLASTING TIME IS HIGHER THAN THE TIME REQUIRED FOR LOADING OPERATIONS. THEN, A DEBALLASTING STOPPAGE MUST BE INCLUDED IN THE LOADING SEQUENCE AS A SEPARATE STEP","")</f>
        <v/>
      </c>
      <c r="C57" s="108"/>
      <c r="D57" s="108"/>
      <c r="E57" s="109"/>
      <c r="F57" s="109"/>
      <c r="G57" s="109"/>
      <c r="H57" s="109"/>
      <c r="I57" s="109"/>
      <c r="J57" s="109"/>
      <c r="K57" s="109"/>
      <c r="L57" s="110"/>
      <c r="M57" s="111"/>
      <c r="N57" s="111"/>
      <c r="O57" s="111"/>
      <c r="P57" s="112"/>
      <c r="Q57" s="112"/>
      <c r="R57" s="113"/>
      <c r="S57" s="114"/>
      <c r="T57" s="110"/>
      <c r="U57" s="110"/>
      <c r="V57" s="112"/>
      <c r="W57" s="115"/>
    </row>
    <row r="58" spans="1:26" s="116" customFormat="1" ht="17.25" hidden="1" customHeight="1" x14ac:dyDescent="0.2">
      <c r="A58" s="106"/>
      <c r="B58" s="117" t="str">
        <f>IF(P56&gt;J9,"SAILING DRAFT CANNOT BE HIGHER THAN THE MAXIMUM SAILING DRAFT STATED IN THE CELL J6",IF(Q56&gt;J9,"SAILING DRAFT CANNOT BE HIGHER THAN THE MAXIMUM SAILING DRAFT STATED IN THE CELL J6",""))</f>
        <v/>
      </c>
      <c r="C58" s="108"/>
      <c r="D58" s="108"/>
      <c r="E58" s="109"/>
      <c r="F58" s="109"/>
      <c r="G58" s="109"/>
      <c r="H58" s="109"/>
      <c r="I58" s="109"/>
      <c r="J58" s="109"/>
      <c r="K58" s="109"/>
      <c r="L58" s="110"/>
      <c r="M58" s="111"/>
      <c r="N58" s="111"/>
      <c r="O58" s="111"/>
      <c r="P58" s="112"/>
      <c r="Q58" s="112"/>
      <c r="R58" s="113"/>
      <c r="S58" s="114"/>
      <c r="T58" s="110"/>
      <c r="U58" s="110"/>
      <c r="V58" s="112"/>
      <c r="W58" s="115"/>
      <c r="X58" s="112"/>
      <c r="Y58" s="112"/>
      <c r="Z58" s="118"/>
    </row>
    <row r="59" spans="1:26" s="47" customFormat="1" ht="15.75" hidden="1" x14ac:dyDescent="0.2">
      <c r="A59" s="44"/>
      <c r="B59" s="45"/>
      <c r="C59" s="45"/>
      <c r="D59" s="45"/>
      <c r="E59" s="45"/>
      <c r="F59" s="45"/>
      <c r="G59" s="45"/>
      <c r="H59" s="45"/>
      <c r="I59" s="45"/>
      <c r="J59" s="45"/>
      <c r="K59" s="45"/>
      <c r="L59" s="45"/>
      <c r="M59" s="45"/>
      <c r="N59" s="45"/>
      <c r="O59" s="45"/>
      <c r="P59" s="45"/>
      <c r="Q59" s="45"/>
      <c r="R59" s="45"/>
      <c r="S59" s="45"/>
      <c r="T59" s="45"/>
      <c r="U59" s="45"/>
      <c r="V59" s="45"/>
      <c r="W59" s="45"/>
      <c r="X59" s="45"/>
      <c r="Y59" s="45"/>
    </row>
    <row r="60" spans="1:26" s="47" customFormat="1" ht="12.75" customHeight="1" x14ac:dyDescent="0.2">
      <c r="A60" s="119" t="s">
        <v>31</v>
      </c>
      <c r="B60" s="120"/>
      <c r="C60" s="120"/>
      <c r="D60" s="120"/>
      <c r="E60" s="120"/>
      <c r="F60" s="120"/>
      <c r="G60" s="120"/>
      <c r="H60" s="120"/>
      <c r="I60" s="120"/>
      <c r="J60" s="119"/>
      <c r="K60" s="119"/>
      <c r="L60" s="119"/>
      <c r="R60" s="81" t="s">
        <v>32</v>
      </c>
    </row>
    <row r="61" spans="1:26" s="47" customFormat="1" ht="12.75" customHeight="1" x14ac:dyDescent="0.2">
      <c r="A61" s="119" t="s">
        <v>33</v>
      </c>
      <c r="B61" s="120"/>
      <c r="C61" s="120"/>
      <c r="D61" s="120"/>
      <c r="E61" s="120"/>
      <c r="F61" s="120"/>
      <c r="G61" s="120"/>
      <c r="H61" s="120"/>
      <c r="I61" s="120"/>
      <c r="J61" s="119"/>
      <c r="K61" s="119"/>
      <c r="L61" s="119"/>
      <c r="R61" s="81"/>
      <c r="X61" s="121"/>
      <c r="Y61" s="121"/>
      <c r="Z61" s="121"/>
    </row>
    <row r="62" spans="1:26" s="47" customFormat="1" ht="12.75" customHeight="1" x14ac:dyDescent="0.2">
      <c r="A62" s="119"/>
      <c r="B62" s="120"/>
      <c r="C62" s="120"/>
      <c r="D62" s="120"/>
      <c r="E62" s="120"/>
      <c r="F62" s="120"/>
      <c r="G62" s="120"/>
      <c r="H62" s="120"/>
      <c r="I62" s="120"/>
      <c r="J62" s="120"/>
      <c r="K62" s="120"/>
      <c r="L62" s="120"/>
      <c r="Q62" s="75" t="s">
        <v>34</v>
      </c>
      <c r="R62" s="122"/>
      <c r="S62" s="123"/>
      <c r="T62" s="124"/>
      <c r="U62" s="124"/>
      <c r="V62" s="124"/>
      <c r="W62" s="125"/>
    </row>
    <row r="63" spans="1:26" s="47" customFormat="1" ht="12.75" customHeight="1" x14ac:dyDescent="0.2">
      <c r="A63" s="238" t="s">
        <v>152</v>
      </c>
      <c r="B63" s="238"/>
      <c r="C63" s="238"/>
      <c r="D63" s="238"/>
      <c r="E63" s="238"/>
      <c r="F63" s="238"/>
      <c r="G63" s="238"/>
      <c r="H63" s="238"/>
      <c r="I63" s="238"/>
      <c r="J63" s="238"/>
      <c r="K63" s="238"/>
      <c r="L63" s="120"/>
      <c r="Q63" s="75"/>
      <c r="R63" s="122"/>
      <c r="S63" s="126"/>
      <c r="T63" s="127"/>
      <c r="U63" s="127"/>
      <c r="V63" s="127"/>
      <c r="W63" s="128"/>
    </row>
    <row r="64" spans="1:26" s="47" customFormat="1" ht="12.75" customHeight="1" x14ac:dyDescent="0.2">
      <c r="A64" s="238"/>
      <c r="B64" s="238"/>
      <c r="C64" s="238"/>
      <c r="D64" s="238"/>
      <c r="E64" s="238"/>
      <c r="F64" s="238"/>
      <c r="G64" s="238"/>
      <c r="H64" s="238"/>
      <c r="I64" s="238"/>
      <c r="J64" s="238"/>
      <c r="K64" s="238"/>
      <c r="L64" s="120"/>
      <c r="Q64" s="129"/>
      <c r="R64" s="129"/>
      <c r="S64" s="98"/>
      <c r="T64" s="98"/>
      <c r="U64" s="98"/>
      <c r="V64" s="98"/>
      <c r="W64" s="98"/>
    </row>
    <row r="65" spans="1:26" s="47" customFormat="1" ht="12.75" customHeight="1" x14ac:dyDescent="0.2">
      <c r="A65" s="238"/>
      <c r="B65" s="238"/>
      <c r="C65" s="238"/>
      <c r="D65" s="238"/>
      <c r="E65" s="238"/>
      <c r="F65" s="238"/>
      <c r="G65" s="238"/>
      <c r="H65" s="238"/>
      <c r="I65" s="238"/>
      <c r="J65" s="238"/>
      <c r="K65" s="238"/>
      <c r="L65" s="120"/>
      <c r="Q65" s="130"/>
      <c r="Z65" s="98"/>
    </row>
    <row r="66" spans="1:26" s="47" customFormat="1" ht="12.75" customHeight="1" x14ac:dyDescent="0.2">
      <c r="A66" s="238"/>
      <c r="B66" s="238"/>
      <c r="C66" s="238"/>
      <c r="D66" s="238"/>
      <c r="E66" s="238"/>
      <c r="F66" s="238"/>
      <c r="G66" s="238"/>
      <c r="H66" s="238"/>
      <c r="I66" s="238"/>
      <c r="J66" s="238"/>
      <c r="K66" s="238"/>
      <c r="L66" s="131"/>
      <c r="Q66" s="75" t="s">
        <v>35</v>
      </c>
      <c r="R66" s="122"/>
      <c r="S66" s="123"/>
      <c r="T66" s="132"/>
      <c r="U66" s="132"/>
      <c r="V66" s="132"/>
      <c r="W66" s="133"/>
      <c r="X66" s="98"/>
      <c r="Y66" s="98"/>
      <c r="Z66" s="98"/>
    </row>
    <row r="67" spans="1:26" s="47" customFormat="1" ht="12.75" customHeight="1" x14ac:dyDescent="0.2">
      <c r="A67" s="238"/>
      <c r="B67" s="238"/>
      <c r="C67" s="238"/>
      <c r="D67" s="238"/>
      <c r="E67" s="238"/>
      <c r="F67" s="238"/>
      <c r="G67" s="238"/>
      <c r="H67" s="238"/>
      <c r="I67" s="238"/>
      <c r="J67" s="238"/>
      <c r="K67" s="238"/>
      <c r="L67" s="131"/>
      <c r="Q67" s="75"/>
      <c r="R67" s="122"/>
      <c r="S67" s="134"/>
      <c r="T67" s="135"/>
      <c r="U67" s="135"/>
      <c r="V67" s="135"/>
      <c r="W67" s="136"/>
    </row>
    <row r="68" spans="1:26" s="47" customFormat="1" x14ac:dyDescent="0.2">
      <c r="A68" s="46"/>
    </row>
    <row r="69" spans="1:26" s="47" customFormat="1" ht="39.75" customHeight="1" x14ac:dyDescent="0.2">
      <c r="A69" s="156" t="s">
        <v>162</v>
      </c>
      <c r="B69" s="156"/>
      <c r="C69" s="156"/>
      <c r="D69" s="158" t="s">
        <v>156</v>
      </c>
      <c r="E69" s="158"/>
      <c r="F69" s="158"/>
      <c r="G69" s="158"/>
      <c r="H69" s="158"/>
      <c r="I69" s="158"/>
      <c r="J69" s="158"/>
      <c r="K69" s="158"/>
      <c r="L69" s="158"/>
      <c r="M69" s="158"/>
      <c r="N69" s="158"/>
      <c r="O69" s="158"/>
      <c r="P69" s="158"/>
      <c r="Q69" s="158"/>
      <c r="R69" s="158"/>
      <c r="S69" s="158"/>
      <c r="T69" s="158"/>
      <c r="U69" s="158"/>
      <c r="X69" s="157" t="s">
        <v>161</v>
      </c>
      <c r="Y69" s="157"/>
    </row>
    <row r="70" spans="1:26" ht="15" x14ac:dyDescent="0.2">
      <c r="M70" s="39"/>
    </row>
    <row r="71" spans="1:26" ht="15" x14ac:dyDescent="0.2">
      <c r="M71" s="39"/>
    </row>
    <row r="65539" spans="6:8" x14ac:dyDescent="0.2">
      <c r="F65539" s="170"/>
      <c r="G65539" s="170"/>
      <c r="H65539" s="170"/>
    </row>
  </sheetData>
  <sheetProtection algorithmName="SHA-512" hashValue="ZQ6KclkvxSAiY09CfCCkzHONymTDvQK4583cM1kxx+uocNWzoGn4xbalAW/3VyCpYl02v9SFm/2MbVfFngGt5w==" saltValue="v/lr+Ddd9h8A4pfl+bndCA==" spinCount="100000" formatCells="0" formatColumns="0" formatRows="0"/>
  <mergeCells count="178">
    <mergeCell ref="F12:P13"/>
    <mergeCell ref="S8:X13"/>
    <mergeCell ref="A63:K67"/>
    <mergeCell ref="P27:W27"/>
    <mergeCell ref="I3:N3"/>
    <mergeCell ref="E56:K56"/>
    <mergeCell ref="M56:O56"/>
    <mergeCell ref="C19:E19"/>
    <mergeCell ref="C20:E20"/>
    <mergeCell ref="C21:E21"/>
    <mergeCell ref="C23:E23"/>
    <mergeCell ref="M38:O38"/>
    <mergeCell ref="G53:K53"/>
    <mergeCell ref="J20:K20"/>
    <mergeCell ref="G33:K33"/>
    <mergeCell ref="G34:K34"/>
    <mergeCell ref="E51:F51"/>
    <mergeCell ref="M53:O53"/>
    <mergeCell ref="G48:K48"/>
    <mergeCell ref="M52:O52"/>
    <mergeCell ref="G50:K50"/>
    <mergeCell ref="F25:H25"/>
    <mergeCell ref="I25:J25"/>
    <mergeCell ref="H23:I23"/>
    <mergeCell ref="V3:W3"/>
    <mergeCell ref="V4:W4"/>
    <mergeCell ref="P17:Q17"/>
    <mergeCell ref="L19:M19"/>
    <mergeCell ref="H18:I18"/>
    <mergeCell ref="P19:Q19"/>
    <mergeCell ref="J18:K18"/>
    <mergeCell ref="A5:C5"/>
    <mergeCell ref="A6:C6"/>
    <mergeCell ref="A7:C7"/>
    <mergeCell ref="V17:W17"/>
    <mergeCell ref="N19:O19"/>
    <mergeCell ref="V18:W18"/>
    <mergeCell ref="V19:W19"/>
    <mergeCell ref="T18:U18"/>
    <mergeCell ref="R18:S18"/>
    <mergeCell ref="D7:F7"/>
    <mergeCell ref="E6:F6"/>
    <mergeCell ref="F19:G19"/>
    <mergeCell ref="P18:Q18"/>
    <mergeCell ref="J19:K19"/>
    <mergeCell ref="F18:G18"/>
    <mergeCell ref="H19:I19"/>
    <mergeCell ref="C10:I11"/>
    <mergeCell ref="R17:T17"/>
    <mergeCell ref="E40:F40"/>
    <mergeCell ref="A27:A30"/>
    <mergeCell ref="E33:F33"/>
    <mergeCell ref="E49:F49"/>
    <mergeCell ref="E45:F45"/>
    <mergeCell ref="E35:F35"/>
    <mergeCell ref="E36:F36"/>
    <mergeCell ref="E44:F44"/>
    <mergeCell ref="E46:F46"/>
    <mergeCell ref="C29:C30"/>
    <mergeCell ref="E32:F32"/>
    <mergeCell ref="E48:F48"/>
    <mergeCell ref="E34:F34"/>
    <mergeCell ref="D27:D30"/>
    <mergeCell ref="B27:C28"/>
    <mergeCell ref="E27:F30"/>
    <mergeCell ref="B29:B30"/>
    <mergeCell ref="N18:O18"/>
    <mergeCell ref="T19:U19"/>
    <mergeCell ref="F23:G23"/>
    <mergeCell ref="C22:E22"/>
    <mergeCell ref="P22:Q22"/>
    <mergeCell ref="M51:O51"/>
    <mergeCell ref="M48:O48"/>
    <mergeCell ref="M42:O42"/>
    <mergeCell ref="M43:O43"/>
    <mergeCell ref="M47:O47"/>
    <mergeCell ref="M45:O45"/>
    <mergeCell ref="M49:O49"/>
    <mergeCell ref="G51:K51"/>
    <mergeCell ref="A56:B56"/>
    <mergeCell ref="E50:F50"/>
    <mergeCell ref="M46:O46"/>
    <mergeCell ref="M50:O50"/>
    <mergeCell ref="G49:K49"/>
    <mergeCell ref="G45:K45"/>
    <mergeCell ref="G46:K46"/>
    <mergeCell ref="G27:K30"/>
    <mergeCell ref="U28:U29"/>
    <mergeCell ref="M30:O30"/>
    <mergeCell ref="R28:S28"/>
    <mergeCell ref="J23:K23"/>
    <mergeCell ref="T20:U20"/>
    <mergeCell ref="L23:M23"/>
    <mergeCell ref="N21:O21"/>
    <mergeCell ref="V21:W21"/>
    <mergeCell ref="V23:W23"/>
    <mergeCell ref="V20:W20"/>
    <mergeCell ref="V28:V29"/>
    <mergeCell ref="P28:Q28"/>
    <mergeCell ref="F22:G22"/>
    <mergeCell ref="H22:I22"/>
    <mergeCell ref="J22:K22"/>
    <mergeCell ref="R22:S22"/>
    <mergeCell ref="T22:U22"/>
    <mergeCell ref="H21:I21"/>
    <mergeCell ref="P21:Q21"/>
    <mergeCell ref="R20:S20"/>
    <mergeCell ref="N20:O20"/>
    <mergeCell ref="L18:M18"/>
    <mergeCell ref="R19:S19"/>
    <mergeCell ref="G31:K31"/>
    <mergeCell ref="G32:K32"/>
    <mergeCell ref="M41:O41"/>
    <mergeCell ref="G36:K36"/>
    <mergeCell ref="G41:K41"/>
    <mergeCell ref="M34:O34"/>
    <mergeCell ref="G38:K38"/>
    <mergeCell ref="G39:K39"/>
    <mergeCell ref="M37:O37"/>
    <mergeCell ref="M33:O33"/>
    <mergeCell ref="M39:O39"/>
    <mergeCell ref="M40:O40"/>
    <mergeCell ref="L22:M22"/>
    <mergeCell ref="N22:O22"/>
    <mergeCell ref="V22:W22"/>
    <mergeCell ref="M35:O35"/>
    <mergeCell ref="M36:O36"/>
    <mergeCell ref="F15:L16"/>
    <mergeCell ref="W28:W29"/>
    <mergeCell ref="T28:T29"/>
    <mergeCell ref="F65539:H65539"/>
    <mergeCell ref="G40:K40"/>
    <mergeCell ref="E37:F37"/>
    <mergeCell ref="E38:F38"/>
    <mergeCell ref="E39:F39"/>
    <mergeCell ref="G37:K37"/>
    <mergeCell ref="M31:O31"/>
    <mergeCell ref="M32:O32"/>
    <mergeCell ref="L27:L30"/>
    <mergeCell ref="E41:F41"/>
    <mergeCell ref="E42:F42"/>
    <mergeCell ref="E43:F43"/>
    <mergeCell ref="E47:F47"/>
    <mergeCell ref="E31:F31"/>
    <mergeCell ref="E52:F52"/>
    <mergeCell ref="E53:F53"/>
    <mergeCell ref="G52:K52"/>
    <mergeCell ref="G43:K43"/>
    <mergeCell ref="G35:K35"/>
    <mergeCell ref="M27:O29"/>
    <mergeCell ref="M44:O44"/>
    <mergeCell ref="G44:K44"/>
    <mergeCell ref="G42:K42"/>
    <mergeCell ref="G47:K47"/>
    <mergeCell ref="W1:Y1"/>
    <mergeCell ref="A69:C69"/>
    <mergeCell ref="X69:Y69"/>
    <mergeCell ref="D69:U69"/>
    <mergeCell ref="S3:T3"/>
    <mergeCell ref="S4:T4"/>
    <mergeCell ref="S5:T5"/>
    <mergeCell ref="S6:T6"/>
    <mergeCell ref="V5:W5"/>
    <mergeCell ref="V6:W6"/>
    <mergeCell ref="X23:Y23"/>
    <mergeCell ref="F20:G20"/>
    <mergeCell ref="J21:K21"/>
    <mergeCell ref="T23:U23"/>
    <mergeCell ref="T21:U21"/>
    <mergeCell ref="R21:S21"/>
    <mergeCell ref="R23:S23"/>
    <mergeCell ref="H20:I20"/>
    <mergeCell ref="L20:M20"/>
    <mergeCell ref="P20:Q20"/>
    <mergeCell ref="P23:Q23"/>
    <mergeCell ref="N23:O23"/>
    <mergeCell ref="L21:M21"/>
    <mergeCell ref="F21:G21"/>
  </mergeCells>
  <phoneticPr fontId="2" type="noConversion"/>
  <dataValidations disablePrompts="1" count="9">
    <dataValidation type="custom" showInputMessage="1" showErrorMessage="1" errorTitle="Stop!" error="Please do not edit this section!" sqref="L56:L58 D27:E30 I25:J25 D56:D58">
      <formula1>""</formula1>
    </dataValidation>
    <dataValidation type="custom" showErrorMessage="1" errorTitle="Stop!" error="Please do not edit this section!" sqref="E31:F53">
      <formula1>" 1z"</formula1>
    </dataValidation>
    <dataValidation type="whole" allowBlank="1" showInputMessage="1" showErrorMessage="1" promptTitle="Hold Number" prompt="Enter hatch number: 1 to 9" sqref="B31:B53">
      <formula1>1</formula1>
      <formula2>9</formula2>
    </dataValidation>
    <dataValidation type="whole" allowBlank="1" showInputMessage="1" showErrorMessage="1" errorTitle="Tonnes" error="Enter a whole number only" sqref="F23:W23">
      <formula1>1</formula1>
      <formula2>30000</formula2>
    </dataValidation>
    <dataValidation type="decimal" operator="lessThanOrEqual" allowBlank="1" showInputMessage="1" showErrorMessage="1" sqref="V30:V58">
      <formula1>18.4</formula1>
    </dataValidation>
    <dataValidation type="whole" operator="greaterThanOrEqual" allowBlank="1" showInputMessage="1" showErrorMessage="1" error="Mimimun drop size is 300 tonnes" sqref="C31:C58">
      <formula1>300</formula1>
    </dataValidation>
    <dataValidation type="decimal" operator="lessThanOrEqual" allowBlank="1" showInputMessage="1" showErrorMessage="1" error="Draft can never be above 18.40 meters" sqref="P30:Q58">
      <formula1>18.4</formula1>
    </dataValidation>
    <dataValidation type="decimal" operator="lessThanOrEqual" allowBlank="1" showInputMessage="1" showErrorMessage="1" error="Air draft can never be above 17.10 meters" sqref="T30:T58 U57:U58">
      <formula1>17.1</formula1>
    </dataValidation>
    <dataValidation operator="lessThanOrEqual" allowBlank="1" showInputMessage="1" showErrorMessage="1" error="Air draft can never be above 17.10 meters" sqref="U30:U56"/>
  </dataValidations>
  <hyperlinks>
    <hyperlink ref="F25:H25" location="HELP!B29" display="Planned Total Tonnes:"/>
    <hyperlink ref="B29" location="HELP!B17" display="Hold No"/>
    <hyperlink ref="C29" location="HELP!B18" display="Tonnes"/>
    <hyperlink ref="E27:F29" location="HELP!B58" display="Export Coal Name"/>
    <hyperlink ref="G27:K29" location="HELP!B15" display="Ballast Operations"/>
    <hyperlink ref="L27:L29" location="HELP!B16" display="De-ballast Time (Hrs)"/>
    <hyperlink ref="M27:O29" location="HELP!B34" display="Comments/Variations"/>
    <hyperlink ref="P29" location="HELP!B36" display="Fwd"/>
    <hyperlink ref="Q29" location="HELP!B37" display="Aft"/>
    <hyperlink ref="R29" location="HELP!B38" display="BM (*)"/>
    <hyperlink ref="S29" location="HELP!B39" display="SF (*)"/>
    <hyperlink ref="V28:V29" location="HELP!B42" display="Draught Mid"/>
    <hyperlink ref="W28:W29" location="HELP!B43" display="Trim"/>
    <hyperlink ref="B29:B30" location="HELP!B30" display="Hold No"/>
    <hyperlink ref="C29:C30" location="HELP!B31" display="Tonnes"/>
    <hyperlink ref="G27:K30" location="HELP!B32" display="Ballast Operations"/>
    <hyperlink ref="L27:L30" location="HELP!B33" display="De-ballast Time (Hrs)"/>
    <hyperlink ref="M30:O30" location="HELP!B35" display="Arrival:"/>
    <hyperlink ref="A56:B56" location="HELP!B58" display="Total:"/>
    <hyperlink ref="E27:F30" location="HELP!B24" display="Export Coal Name"/>
    <hyperlink ref="D27:D29" location="HELP!B57" display="Load Time (Hrs)"/>
    <hyperlink ref="D27:D30" location="HELP!B52" display="Load Time (Hrs)"/>
    <hyperlink ref="C19" location="HELP!B12" display="Capacity inc coamings:"/>
    <hyperlink ref="C20" location="HELP!B13" display="Planned % full:"/>
    <hyperlink ref="C21" location="HELP!B9" display="Coal Name:"/>
    <hyperlink ref="C23" location="HELP!B14" display="Planned Metric Tonnes:"/>
    <hyperlink ref="U28:U29" location="HELP!B41" display="Air Draft (to the top of the hatch covers, when opened)"/>
    <hyperlink ref="T28:T29" location="HELP!B40" display="Air Draft"/>
    <hyperlink ref="C22:E22" location="HELP!B53" display="Assumed SF:"/>
    <hyperlink ref="C19:E19" location="HELP!B27" display="Capacity inc coamings:"/>
    <hyperlink ref="C20:E20" location="HELP!B28" display="Planned filling %:"/>
    <hyperlink ref="C21:E21" location="HELP!B24" display="Coal Name:"/>
    <hyperlink ref="C23:E23" location="HELP!B26" display="Planned Metric Tonnes:"/>
    <hyperlink ref="M56:O56" location="HELP!B44" display="Final / Sail Time:"/>
    <hyperlink ref="V3" location="HELP!B11" display="C.L.P."/>
    <hyperlink ref="I5" location="HELP!B19" display="Ballast to pump out (m3):"/>
    <hyperlink ref="I6" location="HELP!B20" display="Deballast Pump Rate:"/>
    <hyperlink ref="I7" location="HELP!B21" display="Dock Water Density:"/>
    <hyperlink ref="S3:T3" location="HELP!B24" display="Coal Name"/>
    <hyperlink ref="U3" location="HELP!B25" display="Stowage Factor (ft3/ t)"/>
    <hyperlink ref="V3:W3" location="HELP!B26" display="Planned Tonnes per cargo type"/>
    <hyperlink ref="I9" location="HELP!B22" display="Any draft restriction?"/>
    <hyperlink ref="C10" location="HELP!B23" display="Max. sailing draft (just in case of restriction)"/>
    <hyperlink ref="N5" location="HELP!B45" display="TPC:"/>
    <hyperlink ref="N6" location="HELP!B46" display="Estimated sailing displacement:"/>
    <hyperlink ref="N7" location="HELP!B47" display="Vessel with Deck Gear:"/>
    <hyperlink ref="N8" location="HELP!B48" display="Any tonnage restriction?"/>
    <hyperlink ref="N9" location="HELP!B49" display="Tonnage restriction (if any):"/>
  </hyperlinks>
  <printOptions horizontalCentered="1"/>
  <pageMargins left="0" right="0" top="0.78740157480314965" bottom="0" header="0" footer="0"/>
  <pageSetup scale="45" orientation="landscape" horizontalDpi="1200" verticalDpi="1200" r:id="rId1"/>
  <headerFooter alignWithMargins="0">
    <oddFooter>&amp;C&amp;G</oddFooter>
  </headerFooter>
  <ignoredErrors>
    <ignoredError sqref="F18:Y18 B54:B55 E47:O53 M16:Y16 Y21 G25:K25 X25:Y25 E32:O39 A59:T59 A56:C56 L56 Y19 F17:R17 S17:Y17 D54:O55 D56 F24:Y24 E44:K44 E43:K43 M43:O43 B57 D31:D53 E45:K46 M45:O46 E40:K42 M40:O42 M44:O44 Y23 B33:B44 B45:B53 A32:B32 A33:A44 A45:A53 X20:Y20" unlocked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7" r:id="rId5" name="Check Box 3">
              <controlPr defaultSize="0" autoFill="0" autoLine="0" autoPict="0">
                <anchor moveWithCells="1">
                  <from>
                    <xdr:col>9</xdr:col>
                    <xdr:colOff>704850</xdr:colOff>
                    <xdr:row>8</xdr:row>
                    <xdr:rowOff>0</xdr:rowOff>
                  </from>
                  <to>
                    <xdr:col>10</xdr:col>
                    <xdr:colOff>133350</xdr:colOff>
                    <xdr:row>9</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9</xdr:col>
                    <xdr:colOff>209550</xdr:colOff>
                    <xdr:row>8</xdr:row>
                    <xdr:rowOff>0</xdr:rowOff>
                  </from>
                  <to>
                    <xdr:col>9</xdr:col>
                    <xdr:colOff>523875</xdr:colOff>
                    <xdr:row>9</xdr:row>
                    <xdr:rowOff>38100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14</xdr:col>
                    <xdr:colOff>704850</xdr:colOff>
                    <xdr:row>6</xdr:row>
                    <xdr:rowOff>0</xdr:rowOff>
                  </from>
                  <to>
                    <xdr:col>15</xdr:col>
                    <xdr:colOff>133350</xdr:colOff>
                    <xdr:row>7</xdr:row>
                    <xdr:rowOff>28575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14</xdr:col>
                    <xdr:colOff>209550</xdr:colOff>
                    <xdr:row>6</xdr:row>
                    <xdr:rowOff>0</xdr:rowOff>
                  </from>
                  <to>
                    <xdr:col>14</xdr:col>
                    <xdr:colOff>523875</xdr:colOff>
                    <xdr:row>7</xdr:row>
                    <xdr:rowOff>28575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14</xdr:col>
                    <xdr:colOff>704850</xdr:colOff>
                    <xdr:row>7</xdr:row>
                    <xdr:rowOff>0</xdr:rowOff>
                  </from>
                  <to>
                    <xdr:col>15</xdr:col>
                    <xdr:colOff>133350</xdr:colOff>
                    <xdr:row>8</xdr:row>
                    <xdr:rowOff>28575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14</xdr:col>
                    <xdr:colOff>209550</xdr:colOff>
                    <xdr:row>7</xdr:row>
                    <xdr:rowOff>0</xdr:rowOff>
                  </from>
                  <to>
                    <xdr:col>14</xdr:col>
                    <xdr:colOff>523875</xdr:colOff>
                    <xdr:row>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6"/>
  <sheetViews>
    <sheetView workbookViewId="0">
      <selection activeCell="G12" sqref="G12"/>
    </sheetView>
  </sheetViews>
  <sheetFormatPr baseColWidth="10" defaultColWidth="9.140625" defaultRowHeight="12.75" x14ac:dyDescent="0.2"/>
  <cols>
    <col min="2" max="2" width="37.5703125" customWidth="1"/>
    <col min="3" max="6" width="7.7109375" customWidth="1"/>
    <col min="11" max="11" width="11" customWidth="1"/>
    <col min="16" max="16" width="10.140625" customWidth="1"/>
    <col min="17" max="17" width="10" customWidth="1"/>
  </cols>
  <sheetData>
    <row r="1" spans="1:18" ht="25.5" x14ac:dyDescent="0.2">
      <c r="B1" s="1"/>
      <c r="C1" s="2"/>
      <c r="D1" s="2"/>
      <c r="E1" s="2"/>
      <c r="F1" s="2"/>
      <c r="G1" s="2"/>
      <c r="H1" s="3" t="s">
        <v>36</v>
      </c>
      <c r="I1" s="4" t="s">
        <v>22</v>
      </c>
      <c r="J1" s="5" t="s">
        <v>23</v>
      </c>
      <c r="K1" s="5" t="s">
        <v>37</v>
      </c>
      <c r="L1" s="5" t="s">
        <v>38</v>
      </c>
      <c r="M1" s="5" t="s">
        <v>21</v>
      </c>
      <c r="N1" s="5" t="s">
        <v>39</v>
      </c>
      <c r="O1" s="5" t="s">
        <v>40</v>
      </c>
      <c r="P1" s="5" t="s">
        <v>41</v>
      </c>
      <c r="Q1" s="5" t="s">
        <v>42</v>
      </c>
      <c r="R1" s="6" t="s">
        <v>43</v>
      </c>
    </row>
    <row r="2" spans="1:18" x14ac:dyDescent="0.2">
      <c r="B2" s="7"/>
      <c r="C2" s="8" t="s">
        <v>44</v>
      </c>
      <c r="D2" s="8" t="s">
        <v>45</v>
      </c>
      <c r="E2" s="8" t="s">
        <v>46</v>
      </c>
      <c r="F2" s="9" t="s">
        <v>47</v>
      </c>
      <c r="G2" s="10"/>
      <c r="H2" s="10">
        <f>'Load Plan'!A31</f>
        <v>1</v>
      </c>
      <c r="I2" s="10">
        <f>'Load Plan'!B31</f>
        <v>0</v>
      </c>
      <c r="J2" s="10">
        <f>'Load Plan'!C31</f>
        <v>0</v>
      </c>
      <c r="K2" s="10" t="str">
        <f>TRIM(IF(J2&gt;0,HLOOKUP(I2,'Load Plan'!$F$18:$W$23,4,FALSE),""))</f>
        <v/>
      </c>
      <c r="L2" s="10" t="b">
        <f>IF(AND(J2&lt;&gt;0,J3=0,J4=0),TRUE,FALSE)</f>
        <v>0</v>
      </c>
      <c r="M2" s="10" t="b">
        <f>OR(L2,L3)</f>
        <v>0</v>
      </c>
      <c r="N2" s="10">
        <f t="shared" ref="N2:N24" si="0">J2/IF(M2,$F$4,$F$3)</f>
        <v>0</v>
      </c>
      <c r="O2" s="10">
        <f t="shared" ref="O2:O24" si="1">IF(L4,$F$7/60,0)</f>
        <v>0</v>
      </c>
      <c r="P2" s="10">
        <f t="shared" ref="P2:P24" si="2">IF(AND(NOT(OR(I2=0,I3=0)),NOT(EXACT(I2,I3)),O2=0),$F$5/60,0)</f>
        <v>0</v>
      </c>
      <c r="Q2" s="10">
        <f>IF(AND(NOT(EXACT(K2,K3)),K2&lt;&gt;"",K3&lt;&gt;""),$F$6/60,0)</f>
        <v>0</v>
      </c>
      <c r="R2" s="11">
        <f>N2+MAX(O2,P2,Q2)</f>
        <v>0</v>
      </c>
    </row>
    <row r="3" spans="1:18" x14ac:dyDescent="0.2">
      <c r="A3" s="12"/>
      <c r="B3" s="13" t="s">
        <v>48</v>
      </c>
      <c r="C3" s="14">
        <v>7000</v>
      </c>
      <c r="D3" s="14">
        <v>1900</v>
      </c>
      <c r="E3" s="14">
        <v>2850</v>
      </c>
      <c r="F3" s="15">
        <f>IF($D$10="KCT",Calc!C3,IF($C$13,E3,Calc!D3))</f>
        <v>1900</v>
      </c>
      <c r="G3" s="16"/>
      <c r="H3" s="10">
        <f>'Load Plan'!A32</f>
        <v>2</v>
      </c>
      <c r="I3" s="10">
        <f>'Load Plan'!B32</f>
        <v>0</v>
      </c>
      <c r="J3" s="10">
        <f>'Load Plan'!C32</f>
        <v>0</v>
      </c>
      <c r="K3" s="10" t="str">
        <f>TRIM(IF(J3&gt;0,HLOOKUP(I3,'Load Plan'!$F$18:$W$23,4,FALSE),""))</f>
        <v/>
      </c>
      <c r="L3" s="10" t="b">
        <f t="shared" ref="L3:L24" si="3">IF(AND(J3&lt;&gt;0,J4=0,J5=0),TRUE,FALSE)</f>
        <v>0</v>
      </c>
      <c r="M3" s="10" t="b">
        <f t="shared" ref="M3:M24" si="4">OR(L3,L4)</f>
        <v>0</v>
      </c>
      <c r="N3" s="10">
        <f t="shared" si="0"/>
        <v>0</v>
      </c>
      <c r="O3" s="10">
        <f t="shared" si="1"/>
        <v>0</v>
      </c>
      <c r="P3" s="10">
        <f t="shared" si="2"/>
        <v>0</v>
      </c>
      <c r="Q3" s="10">
        <f t="shared" ref="Q3:Q24" si="5">IF(AND(NOT(EXACT(K3,K4)),K3&lt;&gt;"",K4&lt;&gt;""),$F$6/60,0)</f>
        <v>0</v>
      </c>
      <c r="R3" s="11">
        <f t="shared" ref="R3:R24" si="6">N3+MAX(O3,P3,Q3)</f>
        <v>0</v>
      </c>
    </row>
    <row r="4" spans="1:18" x14ac:dyDescent="0.2">
      <c r="A4" s="12"/>
      <c r="B4" s="13" t="s">
        <v>49</v>
      </c>
      <c r="C4" s="14">
        <v>3000</v>
      </c>
      <c r="D4" s="14">
        <v>1600</v>
      </c>
      <c r="E4" s="14">
        <v>1600</v>
      </c>
      <c r="F4" s="15">
        <f>IF($D$10="KCT",Calc!C4,IF($C$13,E4,Calc!D4))</f>
        <v>1600</v>
      </c>
      <c r="G4" s="16"/>
      <c r="H4" s="10">
        <f>'Load Plan'!A33</f>
        <v>3</v>
      </c>
      <c r="I4" s="10">
        <f>'Load Plan'!B33</f>
        <v>0</v>
      </c>
      <c r="J4" s="10">
        <f>'Load Plan'!C33</f>
        <v>0</v>
      </c>
      <c r="K4" s="10" t="str">
        <f>TRIM(IF(J4&gt;0,HLOOKUP(I4,'Load Plan'!$F$18:$W$23,4,FALSE),""))</f>
        <v/>
      </c>
      <c r="L4" s="10" t="b">
        <f t="shared" si="3"/>
        <v>0</v>
      </c>
      <c r="M4" s="10" t="b">
        <f t="shared" si="4"/>
        <v>0</v>
      </c>
      <c r="N4" s="10">
        <f t="shared" si="0"/>
        <v>0</v>
      </c>
      <c r="O4" s="10">
        <f t="shared" si="1"/>
        <v>0</v>
      </c>
      <c r="P4" s="10">
        <f t="shared" si="2"/>
        <v>0</v>
      </c>
      <c r="Q4" s="10">
        <f t="shared" si="5"/>
        <v>0</v>
      </c>
      <c r="R4" s="11">
        <f t="shared" si="6"/>
        <v>0</v>
      </c>
    </row>
    <row r="5" spans="1:18" x14ac:dyDescent="0.2">
      <c r="A5" s="12"/>
      <c r="B5" s="13" t="s">
        <v>50</v>
      </c>
      <c r="C5" s="14">
        <v>10</v>
      </c>
      <c r="D5" s="14">
        <v>10</v>
      </c>
      <c r="E5" s="14"/>
      <c r="F5" s="15">
        <f>IF($D$10="KCT",Calc!C5,Calc!D5)*IF(C12,2,1)</f>
        <v>10</v>
      </c>
      <c r="G5" s="16"/>
      <c r="H5" s="10">
        <f>'Load Plan'!A34</f>
        <v>4</v>
      </c>
      <c r="I5" s="10">
        <f>'Load Plan'!B34</f>
        <v>0</v>
      </c>
      <c r="J5" s="10">
        <f>'Load Plan'!C34</f>
        <v>0</v>
      </c>
      <c r="K5" s="10" t="str">
        <f>TRIM(IF(J5&gt;0,HLOOKUP(I5,'Load Plan'!$F$18:$W$23,4,FALSE),""))</f>
        <v/>
      </c>
      <c r="L5" s="10" t="b">
        <f t="shared" si="3"/>
        <v>0</v>
      </c>
      <c r="M5" s="10" t="b">
        <f t="shared" si="4"/>
        <v>0</v>
      </c>
      <c r="N5" s="10">
        <f t="shared" si="0"/>
        <v>0</v>
      </c>
      <c r="O5" s="10">
        <f t="shared" si="1"/>
        <v>0</v>
      </c>
      <c r="P5" s="10">
        <f t="shared" si="2"/>
        <v>0</v>
      </c>
      <c r="Q5" s="10">
        <f t="shared" si="5"/>
        <v>0</v>
      </c>
      <c r="R5" s="11">
        <f t="shared" si="6"/>
        <v>0</v>
      </c>
    </row>
    <row r="6" spans="1:18" x14ac:dyDescent="0.2">
      <c r="B6" s="13" t="s">
        <v>51</v>
      </c>
      <c r="C6" s="14">
        <v>40</v>
      </c>
      <c r="D6" s="14">
        <v>40</v>
      </c>
      <c r="E6" s="14"/>
      <c r="F6" s="15">
        <f>IF($D$10="KCT",Calc!C6,Calc!D6)</f>
        <v>40</v>
      </c>
      <c r="G6" s="16"/>
      <c r="H6" s="10">
        <f>'Load Plan'!A35</f>
        <v>5</v>
      </c>
      <c r="I6" s="10">
        <f>'Load Plan'!B35</f>
        <v>0</v>
      </c>
      <c r="J6" s="10">
        <f>'Load Plan'!C35</f>
        <v>0</v>
      </c>
      <c r="K6" s="10" t="str">
        <f>TRIM(IF(J6&gt;0,HLOOKUP(I6,'Load Plan'!$F$18:$W$23,4,FALSE),""))</f>
        <v/>
      </c>
      <c r="L6" s="10" t="b">
        <f t="shared" si="3"/>
        <v>0</v>
      </c>
      <c r="M6" s="10" t="b">
        <f t="shared" si="4"/>
        <v>0</v>
      </c>
      <c r="N6" s="10">
        <f t="shared" si="0"/>
        <v>0</v>
      </c>
      <c r="O6" s="10">
        <f t="shared" si="1"/>
        <v>0</v>
      </c>
      <c r="P6" s="10">
        <f t="shared" si="2"/>
        <v>0</v>
      </c>
      <c r="Q6" s="10">
        <f t="shared" si="5"/>
        <v>0</v>
      </c>
      <c r="R6" s="11">
        <f t="shared" si="6"/>
        <v>0</v>
      </c>
    </row>
    <row r="7" spans="1:18" x14ac:dyDescent="0.2">
      <c r="B7" s="13" t="s">
        <v>52</v>
      </c>
      <c r="C7" s="14">
        <v>30</v>
      </c>
      <c r="D7" s="14">
        <v>30</v>
      </c>
      <c r="E7" s="14"/>
      <c r="F7" s="15">
        <f>IF($D$10="KCT",Calc!C7,Calc!D7)</f>
        <v>30</v>
      </c>
      <c r="G7" s="16"/>
      <c r="H7" s="10">
        <f>'Load Plan'!A36</f>
        <v>6</v>
      </c>
      <c r="I7" s="10">
        <f>'Load Plan'!B36</f>
        <v>0</v>
      </c>
      <c r="J7" s="10">
        <f>'Load Plan'!C36</f>
        <v>0</v>
      </c>
      <c r="K7" s="10" t="str">
        <f>TRIM(IF(J7&gt;0,HLOOKUP(I7,'Load Plan'!$F$18:$W$23,4,FALSE),""))</f>
        <v/>
      </c>
      <c r="L7" s="10" t="b">
        <f t="shared" si="3"/>
        <v>0</v>
      </c>
      <c r="M7" s="10" t="b">
        <f t="shared" si="4"/>
        <v>0</v>
      </c>
      <c r="N7" s="10">
        <f t="shared" si="0"/>
        <v>0</v>
      </c>
      <c r="O7" s="10">
        <f t="shared" si="1"/>
        <v>0</v>
      </c>
      <c r="P7" s="10">
        <f t="shared" si="2"/>
        <v>0</v>
      </c>
      <c r="Q7" s="10">
        <f t="shared" si="5"/>
        <v>0</v>
      </c>
      <c r="R7" s="11">
        <f t="shared" si="6"/>
        <v>0</v>
      </c>
    </row>
    <row r="8" spans="1:18" x14ac:dyDescent="0.2">
      <c r="B8" s="17"/>
      <c r="C8" s="10"/>
      <c r="D8" s="10"/>
      <c r="E8" s="10"/>
      <c r="F8" s="10"/>
      <c r="G8" s="16"/>
      <c r="H8" s="10">
        <f>'Load Plan'!A37</f>
        <v>7</v>
      </c>
      <c r="I8" s="10">
        <f>'Load Plan'!B37</f>
        <v>0</v>
      </c>
      <c r="J8" s="10">
        <f>'Load Plan'!C37</f>
        <v>0</v>
      </c>
      <c r="K8" s="10" t="str">
        <f>TRIM(IF(J8&gt;0,HLOOKUP(I8,'Load Plan'!$F$18:$W$23,4,FALSE),""))</f>
        <v/>
      </c>
      <c r="L8" s="10" t="b">
        <f t="shared" si="3"/>
        <v>0</v>
      </c>
      <c r="M8" s="10" t="b">
        <f t="shared" si="4"/>
        <v>0</v>
      </c>
      <c r="N8" s="10">
        <f t="shared" si="0"/>
        <v>0</v>
      </c>
      <c r="O8" s="10">
        <f t="shared" si="1"/>
        <v>0</v>
      </c>
      <c r="P8" s="10">
        <f t="shared" si="2"/>
        <v>0</v>
      </c>
      <c r="Q8" s="10">
        <f t="shared" si="5"/>
        <v>0</v>
      </c>
      <c r="R8" s="11">
        <f t="shared" si="6"/>
        <v>0</v>
      </c>
    </row>
    <row r="9" spans="1:18" x14ac:dyDescent="0.2">
      <c r="B9" s="17"/>
      <c r="C9" s="10"/>
      <c r="D9" s="10"/>
      <c r="E9" s="10"/>
      <c r="F9" s="10"/>
      <c r="G9" s="16"/>
      <c r="H9" s="10">
        <f>'Load Plan'!A38</f>
        <v>8</v>
      </c>
      <c r="I9" s="10">
        <f>'Load Plan'!B38</f>
        <v>0</v>
      </c>
      <c r="J9" s="10">
        <f>'Load Plan'!C38</f>
        <v>0</v>
      </c>
      <c r="K9" s="10" t="str">
        <f>TRIM(IF(J9&gt;0,HLOOKUP(I9,'Load Plan'!$F$18:$W$23,4,FALSE),""))</f>
        <v/>
      </c>
      <c r="L9" s="10" t="b">
        <f t="shared" si="3"/>
        <v>0</v>
      </c>
      <c r="M9" s="10" t="b">
        <f t="shared" si="4"/>
        <v>0</v>
      </c>
      <c r="N9" s="10">
        <f t="shared" si="0"/>
        <v>0</v>
      </c>
      <c r="O9" s="10">
        <f t="shared" si="1"/>
        <v>0</v>
      </c>
      <c r="P9" s="10">
        <f t="shared" si="2"/>
        <v>0</v>
      </c>
      <c r="Q9" s="10">
        <f t="shared" si="5"/>
        <v>0</v>
      </c>
      <c r="R9" s="11">
        <f t="shared" si="6"/>
        <v>0</v>
      </c>
    </row>
    <row r="10" spans="1:18" x14ac:dyDescent="0.2">
      <c r="B10" s="18" t="s">
        <v>53</v>
      </c>
      <c r="C10" s="10" t="str">
        <f>TRIM('Load Plan'!D6)</f>
        <v/>
      </c>
      <c r="D10" s="10" t="str">
        <f>IF(OR(C10="K4",C10="K5",C10="K6"),"KCT","CCT")</f>
        <v>CCT</v>
      </c>
      <c r="E10" s="10"/>
      <c r="F10" s="10"/>
      <c r="G10" s="10"/>
      <c r="H10" s="10">
        <f>'Load Plan'!A39</f>
        <v>9</v>
      </c>
      <c r="I10" s="10">
        <f>'Load Plan'!B39</f>
        <v>0</v>
      </c>
      <c r="J10" s="10">
        <f>'Load Plan'!C39</f>
        <v>0</v>
      </c>
      <c r="K10" s="10" t="str">
        <f>TRIM(IF(J10&gt;0,HLOOKUP(I10,'Load Plan'!$F$18:$W$23,4,FALSE),""))</f>
        <v/>
      </c>
      <c r="L10" s="10" t="b">
        <f t="shared" si="3"/>
        <v>0</v>
      </c>
      <c r="M10" s="10" t="b">
        <f t="shared" si="4"/>
        <v>0</v>
      </c>
      <c r="N10" s="10">
        <f t="shared" si="0"/>
        <v>0</v>
      </c>
      <c r="O10" s="10">
        <f t="shared" si="1"/>
        <v>0</v>
      </c>
      <c r="P10" s="10">
        <f t="shared" si="2"/>
        <v>0</v>
      </c>
      <c r="Q10" s="10">
        <f t="shared" si="5"/>
        <v>0</v>
      </c>
      <c r="R10" s="11">
        <f t="shared" si="6"/>
        <v>0</v>
      </c>
    </row>
    <row r="11" spans="1:18" x14ac:dyDescent="0.2">
      <c r="A11" s="12"/>
      <c r="B11" s="18" t="s">
        <v>54</v>
      </c>
      <c r="C11" s="19" t="b">
        <v>0</v>
      </c>
      <c r="D11" s="16"/>
      <c r="E11" s="251" t="str">
        <f>IF(C11,"Max Allowable- Sailing Draft","")</f>
        <v/>
      </c>
      <c r="F11" s="252"/>
      <c r="G11" s="16"/>
      <c r="H11" s="10">
        <f>'Load Plan'!A40</f>
        <v>10</v>
      </c>
      <c r="I11" s="10">
        <f>'Load Plan'!B40</f>
        <v>0</v>
      </c>
      <c r="J11" s="10">
        <f>'Load Plan'!C40</f>
        <v>0</v>
      </c>
      <c r="K11" s="10" t="str">
        <f>TRIM(IF(J11&gt;0,HLOOKUP(I11,'Load Plan'!$F$18:$W$23,4,FALSE),""))</f>
        <v/>
      </c>
      <c r="L11" s="10" t="b">
        <f t="shared" si="3"/>
        <v>0</v>
      </c>
      <c r="M11" s="10" t="b">
        <f t="shared" si="4"/>
        <v>0</v>
      </c>
      <c r="N11" s="10">
        <f t="shared" si="0"/>
        <v>0</v>
      </c>
      <c r="O11" s="10">
        <f t="shared" si="1"/>
        <v>0</v>
      </c>
      <c r="P11" s="10">
        <f t="shared" si="2"/>
        <v>0</v>
      </c>
      <c r="Q11" s="10">
        <f t="shared" si="5"/>
        <v>0</v>
      </c>
      <c r="R11" s="11">
        <f t="shared" si="6"/>
        <v>0</v>
      </c>
    </row>
    <row r="12" spans="1:18" x14ac:dyDescent="0.2">
      <c r="A12" s="12"/>
      <c r="B12" s="20" t="s">
        <v>55</v>
      </c>
      <c r="C12" s="19" t="b">
        <v>0</v>
      </c>
      <c r="D12" s="10"/>
      <c r="E12" s="253"/>
      <c r="F12" s="252"/>
      <c r="G12" s="16"/>
      <c r="H12" s="10">
        <f>'Load Plan'!A41</f>
        <v>11</v>
      </c>
      <c r="I12" s="10">
        <f>'Load Plan'!B41</f>
        <v>0</v>
      </c>
      <c r="J12" s="10">
        <f>'Load Plan'!C41</f>
        <v>0</v>
      </c>
      <c r="K12" s="10" t="str">
        <f>TRIM(IF(J12&gt;0,HLOOKUP(I12,'Load Plan'!$F$18:$W$23,4,FALSE),""))</f>
        <v/>
      </c>
      <c r="L12" s="10" t="b">
        <f t="shared" si="3"/>
        <v>0</v>
      </c>
      <c r="M12" s="10" t="b">
        <f t="shared" si="4"/>
        <v>0</v>
      </c>
      <c r="N12" s="10">
        <f t="shared" si="0"/>
        <v>0</v>
      </c>
      <c r="O12" s="10">
        <f t="shared" si="1"/>
        <v>0</v>
      </c>
      <c r="P12" s="10">
        <f t="shared" si="2"/>
        <v>0</v>
      </c>
      <c r="Q12" s="10">
        <f t="shared" si="5"/>
        <v>0</v>
      </c>
      <c r="R12" s="11">
        <f t="shared" si="6"/>
        <v>0</v>
      </c>
    </row>
    <row r="13" spans="1:18" x14ac:dyDescent="0.2">
      <c r="B13" s="20" t="s">
        <v>56</v>
      </c>
      <c r="C13" s="19" t="b">
        <v>0</v>
      </c>
      <c r="D13" s="10"/>
      <c r="E13" s="10"/>
      <c r="F13" s="10"/>
      <c r="G13" s="21"/>
      <c r="H13" s="10">
        <f>'Load Plan'!A42</f>
        <v>12</v>
      </c>
      <c r="I13" s="10">
        <f>'Load Plan'!B42</f>
        <v>0</v>
      </c>
      <c r="J13" s="10">
        <f>'Load Plan'!C42</f>
        <v>0</v>
      </c>
      <c r="K13" s="10" t="str">
        <f>TRIM(IF(J13&gt;0,HLOOKUP(I13,'Load Plan'!$F$18:$W$23,4,FALSE),""))</f>
        <v/>
      </c>
      <c r="L13" s="10" t="b">
        <f t="shared" si="3"/>
        <v>0</v>
      </c>
      <c r="M13" s="10" t="b">
        <f t="shared" si="4"/>
        <v>0</v>
      </c>
      <c r="N13" s="10">
        <f t="shared" si="0"/>
        <v>0</v>
      </c>
      <c r="O13" s="10">
        <f t="shared" si="1"/>
        <v>0</v>
      </c>
      <c r="P13" s="10">
        <f t="shared" si="2"/>
        <v>0</v>
      </c>
      <c r="Q13" s="10">
        <f t="shared" si="5"/>
        <v>0</v>
      </c>
      <c r="R13" s="11">
        <f t="shared" si="6"/>
        <v>0</v>
      </c>
    </row>
    <row r="14" spans="1:18" x14ac:dyDescent="0.2">
      <c r="B14" s="17"/>
      <c r="C14" s="10"/>
      <c r="D14" s="10"/>
      <c r="E14" s="10"/>
      <c r="F14" s="10"/>
      <c r="G14" s="22"/>
      <c r="H14" s="10">
        <f>'Load Plan'!A43</f>
        <v>13</v>
      </c>
      <c r="I14" s="10">
        <f>'Load Plan'!B43</f>
        <v>0</v>
      </c>
      <c r="J14" s="10">
        <f>'Load Plan'!C43</f>
        <v>0</v>
      </c>
      <c r="K14" s="10" t="str">
        <f>TRIM(IF(J14&gt;0,HLOOKUP(I14,'Load Plan'!$F$18:$W$23,4,FALSE),""))</f>
        <v/>
      </c>
      <c r="L14" s="10" t="b">
        <f t="shared" si="3"/>
        <v>0</v>
      </c>
      <c r="M14" s="10" t="b">
        <f t="shared" si="4"/>
        <v>0</v>
      </c>
      <c r="N14" s="10">
        <f t="shared" si="0"/>
        <v>0</v>
      </c>
      <c r="O14" s="10">
        <f t="shared" si="1"/>
        <v>0</v>
      </c>
      <c r="P14" s="10">
        <f t="shared" si="2"/>
        <v>0</v>
      </c>
      <c r="Q14" s="10">
        <f t="shared" si="5"/>
        <v>0</v>
      </c>
      <c r="R14" s="11">
        <f t="shared" si="6"/>
        <v>0</v>
      </c>
    </row>
    <row r="15" spans="1:18" x14ac:dyDescent="0.2">
      <c r="B15" s="17"/>
      <c r="C15" s="10"/>
      <c r="D15" s="10"/>
      <c r="E15" s="10"/>
      <c r="F15" s="10"/>
      <c r="G15" s="23"/>
      <c r="H15" s="10">
        <f>'Load Plan'!A44</f>
        <v>14</v>
      </c>
      <c r="I15" s="10">
        <f>'Load Plan'!B44</f>
        <v>0</v>
      </c>
      <c r="J15" s="10">
        <f>'Load Plan'!C44</f>
        <v>0</v>
      </c>
      <c r="K15" s="10" t="str">
        <f>TRIM(IF(J15&gt;0,HLOOKUP(I15,'Load Plan'!$F$18:$W$23,4,FALSE),""))</f>
        <v/>
      </c>
      <c r="L15" s="10" t="b">
        <f t="shared" si="3"/>
        <v>0</v>
      </c>
      <c r="M15" s="10" t="b">
        <f t="shared" si="4"/>
        <v>0</v>
      </c>
      <c r="N15" s="10">
        <f t="shared" si="0"/>
        <v>0</v>
      </c>
      <c r="O15" s="10">
        <f t="shared" si="1"/>
        <v>0</v>
      </c>
      <c r="P15" s="10">
        <f t="shared" si="2"/>
        <v>0</v>
      </c>
      <c r="Q15" s="10">
        <f t="shared" si="5"/>
        <v>0</v>
      </c>
      <c r="R15" s="11">
        <f t="shared" si="6"/>
        <v>0</v>
      </c>
    </row>
    <row r="16" spans="1:18" x14ac:dyDescent="0.2">
      <c r="B16" s="17"/>
      <c r="C16" s="10"/>
      <c r="D16" s="10"/>
      <c r="E16" s="10"/>
      <c r="F16" s="10"/>
      <c r="G16" s="23"/>
      <c r="H16" s="10">
        <f>'Load Plan'!A45</f>
        <v>15</v>
      </c>
      <c r="I16" s="10">
        <f>'Load Plan'!B45</f>
        <v>0</v>
      </c>
      <c r="J16" s="10">
        <f>'Load Plan'!C45</f>
        <v>0</v>
      </c>
      <c r="K16" s="10" t="str">
        <f>TRIM(IF(J16&gt;0,HLOOKUP(I16,'Load Plan'!$F$18:$W$23,4,FALSE),""))</f>
        <v/>
      </c>
      <c r="L16" s="10" t="b">
        <f t="shared" si="3"/>
        <v>0</v>
      </c>
      <c r="M16" s="10" t="b">
        <f t="shared" si="4"/>
        <v>0</v>
      </c>
      <c r="N16" s="10">
        <f t="shared" si="0"/>
        <v>0</v>
      </c>
      <c r="O16" s="10">
        <f t="shared" si="1"/>
        <v>0</v>
      </c>
      <c r="P16" s="10">
        <f t="shared" si="2"/>
        <v>0</v>
      </c>
      <c r="Q16" s="10">
        <f t="shared" si="5"/>
        <v>0</v>
      </c>
      <c r="R16" s="11">
        <f t="shared" si="6"/>
        <v>0</v>
      </c>
    </row>
    <row r="17" spans="2:18" x14ac:dyDescent="0.2">
      <c r="B17" s="17"/>
      <c r="C17" s="10"/>
      <c r="D17" s="10"/>
      <c r="E17" s="10"/>
      <c r="F17" s="10"/>
      <c r="G17" s="23"/>
      <c r="H17" s="10">
        <f>'Load Plan'!A46</f>
        <v>16</v>
      </c>
      <c r="I17" s="10">
        <f>'Load Plan'!B46</f>
        <v>0</v>
      </c>
      <c r="J17" s="10">
        <f>'Load Plan'!C46</f>
        <v>0</v>
      </c>
      <c r="K17" s="10" t="str">
        <f>TRIM(IF(J17&gt;0,HLOOKUP(I17,'Load Plan'!$F$18:$W$23,4,FALSE),""))</f>
        <v/>
      </c>
      <c r="L17" s="10" t="b">
        <f t="shared" si="3"/>
        <v>0</v>
      </c>
      <c r="M17" s="10" t="b">
        <f t="shared" si="4"/>
        <v>0</v>
      </c>
      <c r="N17" s="10">
        <f t="shared" si="0"/>
        <v>0</v>
      </c>
      <c r="O17" s="10">
        <f t="shared" si="1"/>
        <v>0</v>
      </c>
      <c r="P17" s="10">
        <f t="shared" si="2"/>
        <v>0</v>
      </c>
      <c r="Q17" s="10">
        <f t="shared" si="5"/>
        <v>0</v>
      </c>
      <c r="R17" s="11">
        <f t="shared" si="6"/>
        <v>0</v>
      </c>
    </row>
    <row r="18" spans="2:18" x14ac:dyDescent="0.2">
      <c r="B18" s="18"/>
      <c r="C18" s="10"/>
      <c r="D18" s="10"/>
      <c r="E18" s="10"/>
      <c r="F18" s="10"/>
      <c r="G18" s="10"/>
      <c r="H18" s="10">
        <f>'Load Plan'!A47</f>
        <v>17</v>
      </c>
      <c r="I18" s="10">
        <f>'Load Plan'!B47</f>
        <v>0</v>
      </c>
      <c r="J18" s="10">
        <f>'Load Plan'!C47</f>
        <v>0</v>
      </c>
      <c r="K18" s="10" t="str">
        <f>TRIM(IF(J18&gt;0,HLOOKUP(I18,'Load Plan'!$F$18:$W$23,4,FALSE),""))</f>
        <v/>
      </c>
      <c r="L18" s="10" t="b">
        <f t="shared" si="3"/>
        <v>0</v>
      </c>
      <c r="M18" s="10" t="b">
        <f t="shared" si="4"/>
        <v>0</v>
      </c>
      <c r="N18" s="10">
        <f t="shared" si="0"/>
        <v>0</v>
      </c>
      <c r="O18" s="10">
        <f t="shared" si="1"/>
        <v>0</v>
      </c>
      <c r="P18" s="10">
        <f t="shared" si="2"/>
        <v>0</v>
      </c>
      <c r="Q18" s="10">
        <f t="shared" si="5"/>
        <v>0</v>
      </c>
      <c r="R18" s="11">
        <f t="shared" si="6"/>
        <v>0</v>
      </c>
    </row>
    <row r="19" spans="2:18" x14ac:dyDescent="0.2">
      <c r="B19" s="18"/>
      <c r="C19" s="10"/>
      <c r="D19" s="10"/>
      <c r="E19" s="10"/>
      <c r="F19" s="10"/>
      <c r="G19" s="10"/>
      <c r="H19" s="10">
        <f>'Load Plan'!A48</f>
        <v>18</v>
      </c>
      <c r="I19" s="10">
        <f>'Load Plan'!B48</f>
        <v>0</v>
      </c>
      <c r="J19" s="10">
        <f>'Load Plan'!C48</f>
        <v>0</v>
      </c>
      <c r="K19" s="10" t="str">
        <f>TRIM(IF(J19&gt;0,HLOOKUP(I19,'Load Plan'!$F$18:$W$23,4,FALSE),""))</f>
        <v/>
      </c>
      <c r="L19" s="10" t="b">
        <f t="shared" si="3"/>
        <v>0</v>
      </c>
      <c r="M19" s="10" t="b">
        <f t="shared" si="4"/>
        <v>0</v>
      </c>
      <c r="N19" s="10">
        <f t="shared" si="0"/>
        <v>0</v>
      </c>
      <c r="O19" s="10">
        <f t="shared" si="1"/>
        <v>0</v>
      </c>
      <c r="P19" s="10">
        <f t="shared" si="2"/>
        <v>0</v>
      </c>
      <c r="Q19" s="10">
        <f t="shared" si="5"/>
        <v>0</v>
      </c>
      <c r="R19" s="11">
        <f t="shared" si="6"/>
        <v>0</v>
      </c>
    </row>
    <row r="20" spans="2:18" x14ac:dyDescent="0.2">
      <c r="B20" s="17"/>
      <c r="C20" s="10"/>
      <c r="D20" s="10"/>
      <c r="E20" s="10"/>
      <c r="F20" s="10"/>
      <c r="G20" s="10"/>
      <c r="H20" s="10">
        <f>'Load Plan'!A49</f>
        <v>19</v>
      </c>
      <c r="I20" s="10">
        <f>'Load Plan'!B49</f>
        <v>0</v>
      </c>
      <c r="J20" s="10">
        <f>'Load Plan'!C49</f>
        <v>0</v>
      </c>
      <c r="K20" s="10" t="str">
        <f>TRIM(IF(J20&gt;0,HLOOKUP(I20,'Load Plan'!$F$18:$W$23,4,FALSE),""))</f>
        <v/>
      </c>
      <c r="L20" s="10" t="b">
        <f t="shared" si="3"/>
        <v>0</v>
      </c>
      <c r="M20" s="10" t="b">
        <f t="shared" si="4"/>
        <v>0</v>
      </c>
      <c r="N20" s="10">
        <f t="shared" si="0"/>
        <v>0</v>
      </c>
      <c r="O20" s="10">
        <f t="shared" si="1"/>
        <v>0</v>
      </c>
      <c r="P20" s="10">
        <f t="shared" si="2"/>
        <v>0</v>
      </c>
      <c r="Q20" s="10">
        <f t="shared" si="5"/>
        <v>0</v>
      </c>
      <c r="R20" s="11">
        <f t="shared" si="6"/>
        <v>0</v>
      </c>
    </row>
    <row r="21" spans="2:18" x14ac:dyDescent="0.2">
      <c r="B21" s="17"/>
      <c r="C21" s="10"/>
      <c r="D21" s="10"/>
      <c r="E21" s="10"/>
      <c r="F21" s="10"/>
      <c r="G21" s="10"/>
      <c r="H21" s="10">
        <f>'Load Plan'!A50</f>
        <v>20</v>
      </c>
      <c r="I21" s="10">
        <f>'Load Plan'!B50</f>
        <v>0</v>
      </c>
      <c r="J21" s="10">
        <f>'Load Plan'!C50</f>
        <v>0</v>
      </c>
      <c r="K21" s="10" t="str">
        <f>TRIM(IF(J21&gt;0,HLOOKUP(I21,'Load Plan'!$F$18:$W$23,4,FALSE),""))</f>
        <v/>
      </c>
      <c r="L21" s="10" t="b">
        <f t="shared" si="3"/>
        <v>0</v>
      </c>
      <c r="M21" s="10" t="b">
        <f t="shared" si="4"/>
        <v>0</v>
      </c>
      <c r="N21" s="10">
        <f t="shared" si="0"/>
        <v>0</v>
      </c>
      <c r="O21" s="10">
        <f t="shared" si="1"/>
        <v>0</v>
      </c>
      <c r="P21" s="10">
        <f t="shared" si="2"/>
        <v>0</v>
      </c>
      <c r="Q21" s="10">
        <f t="shared" si="5"/>
        <v>0</v>
      </c>
      <c r="R21" s="11">
        <f t="shared" si="6"/>
        <v>0</v>
      </c>
    </row>
    <row r="22" spans="2:18" x14ac:dyDescent="0.2">
      <c r="B22" s="17"/>
      <c r="C22" s="10"/>
      <c r="D22" s="10"/>
      <c r="E22" s="10"/>
      <c r="F22" s="10"/>
      <c r="G22" s="10"/>
      <c r="H22" s="10">
        <f>'Load Plan'!A51</f>
        <v>21</v>
      </c>
      <c r="I22" s="10">
        <f>'Load Plan'!B51</f>
        <v>0</v>
      </c>
      <c r="J22" s="10">
        <f>'Load Plan'!C51</f>
        <v>0</v>
      </c>
      <c r="K22" s="10" t="str">
        <f>TRIM(IF(J22&gt;0,HLOOKUP(I22,'Load Plan'!$F$18:$W$23,4,FALSE),""))</f>
        <v/>
      </c>
      <c r="L22" s="10" t="b">
        <f t="shared" si="3"/>
        <v>0</v>
      </c>
      <c r="M22" s="10" t="b">
        <f t="shared" si="4"/>
        <v>0</v>
      </c>
      <c r="N22" s="10">
        <f t="shared" si="0"/>
        <v>0</v>
      </c>
      <c r="O22" s="10">
        <f t="shared" si="1"/>
        <v>0</v>
      </c>
      <c r="P22" s="10">
        <f t="shared" si="2"/>
        <v>0</v>
      </c>
      <c r="Q22" s="10">
        <f t="shared" si="5"/>
        <v>0</v>
      </c>
      <c r="R22" s="11">
        <f t="shared" si="6"/>
        <v>0</v>
      </c>
    </row>
    <row r="23" spans="2:18" x14ac:dyDescent="0.2">
      <c r="B23" s="17"/>
      <c r="C23" s="10"/>
      <c r="D23" s="10"/>
      <c r="E23" s="10"/>
      <c r="F23" s="10"/>
      <c r="G23" s="10"/>
      <c r="H23" s="10">
        <f>'Load Plan'!A52</f>
        <v>22</v>
      </c>
      <c r="I23" s="10">
        <f>'Load Plan'!B52</f>
        <v>0</v>
      </c>
      <c r="J23" s="10">
        <f>'Load Plan'!C52</f>
        <v>0</v>
      </c>
      <c r="K23" s="10" t="str">
        <f>TRIM(IF(J23&gt;0,HLOOKUP(I23,'Load Plan'!$F$18:$W$23,4,FALSE),""))</f>
        <v/>
      </c>
      <c r="L23" s="10" t="b">
        <f t="shared" si="3"/>
        <v>0</v>
      </c>
      <c r="M23" s="10" t="b">
        <f t="shared" si="4"/>
        <v>0</v>
      </c>
      <c r="N23" s="10">
        <f t="shared" si="0"/>
        <v>0</v>
      </c>
      <c r="O23" s="10">
        <f t="shared" si="1"/>
        <v>0</v>
      </c>
      <c r="P23" s="10">
        <f t="shared" si="2"/>
        <v>0</v>
      </c>
      <c r="Q23" s="10">
        <f t="shared" si="5"/>
        <v>0</v>
      </c>
      <c r="R23" s="11">
        <f t="shared" si="6"/>
        <v>0</v>
      </c>
    </row>
    <row r="24" spans="2:18" x14ac:dyDescent="0.2">
      <c r="B24" s="17"/>
      <c r="C24" s="10"/>
      <c r="D24" s="10"/>
      <c r="E24" s="10"/>
      <c r="F24" s="10"/>
      <c r="G24" s="10"/>
      <c r="H24" s="10">
        <f>'Load Plan'!A53</f>
        <v>23</v>
      </c>
      <c r="I24" s="10">
        <f>'Load Plan'!B53</f>
        <v>0</v>
      </c>
      <c r="J24" s="10">
        <f>'Load Plan'!C53</f>
        <v>0</v>
      </c>
      <c r="K24" s="10" t="str">
        <f>TRIM(IF(J24&gt;0,HLOOKUP(I24,'Load Plan'!$F$18:$W$23,4,FALSE),""))</f>
        <v/>
      </c>
      <c r="L24" s="10" t="b">
        <f t="shared" si="3"/>
        <v>0</v>
      </c>
      <c r="M24" s="10" t="b">
        <f t="shared" si="4"/>
        <v>0</v>
      </c>
      <c r="N24" s="10">
        <f t="shared" si="0"/>
        <v>0</v>
      </c>
      <c r="O24" s="10">
        <f t="shared" si="1"/>
        <v>0</v>
      </c>
      <c r="P24" s="10">
        <f t="shared" si="2"/>
        <v>0</v>
      </c>
      <c r="Q24" s="10">
        <f t="shared" si="5"/>
        <v>0</v>
      </c>
      <c r="R24" s="11">
        <f t="shared" si="6"/>
        <v>0</v>
      </c>
    </row>
    <row r="25" spans="2:18" x14ac:dyDescent="0.2">
      <c r="B25" s="17"/>
      <c r="C25" s="10"/>
      <c r="D25" s="10"/>
      <c r="E25" s="10"/>
      <c r="F25" s="10"/>
      <c r="G25" s="10"/>
      <c r="H25" s="10">
        <f>'Load Plan'!A54</f>
        <v>24</v>
      </c>
      <c r="I25" s="10">
        <f>'Load Plan'!B54</f>
        <v>0</v>
      </c>
      <c r="J25" s="10">
        <f>'Load Plan'!C54</f>
        <v>0</v>
      </c>
      <c r="K25" s="10" t="str">
        <f>TRIM(IF(J25&gt;0,HLOOKUP(I25,'Load Plan'!$F$18:$W$23,4,FALSE),""))</f>
        <v/>
      </c>
      <c r="L25" s="10"/>
      <c r="M25" s="10"/>
      <c r="N25" s="10"/>
      <c r="O25" s="10"/>
      <c r="P25" s="10"/>
      <c r="Q25" s="10"/>
      <c r="R25" s="11"/>
    </row>
    <row r="26" spans="2:18" ht="13.5" thickBot="1" x14ac:dyDescent="0.25">
      <c r="B26" s="24"/>
      <c r="C26" s="25"/>
      <c r="D26" s="25"/>
      <c r="E26" s="25"/>
      <c r="F26" s="25"/>
      <c r="G26" s="25"/>
      <c r="H26" s="25">
        <f>'Load Plan'!A55</f>
        <v>25</v>
      </c>
      <c r="I26" s="25">
        <f>'Load Plan'!B55</f>
        <v>0</v>
      </c>
      <c r="J26" s="25">
        <f>'Load Plan'!C55</f>
        <v>0</v>
      </c>
      <c r="K26" s="10" t="str">
        <f>TRIM(IF(J26&gt;0,HLOOKUP(I26,'Load Plan'!$F$18:$W$23,4,FALSE),""))</f>
        <v/>
      </c>
      <c r="L26" s="25"/>
      <c r="M26" s="25"/>
      <c r="N26" s="25"/>
      <c r="O26" s="25"/>
      <c r="P26" s="25"/>
      <c r="Q26" s="25"/>
      <c r="R26" s="26"/>
    </row>
  </sheetData>
  <sheetProtection password="C89B" selectLockedCells="1"/>
  <mergeCells count="1">
    <mergeCell ref="E11:F12"/>
  </mergeCells>
  <phoneticPr fontId="0" type="noConversion"/>
  <dataValidations xWindow="387" yWindow="405" count="3">
    <dataValidation type="custom" showInputMessage="1" showErrorMessage="1" errorTitle="Stop!" error="Please do not edit this section!" promptTitle="Warning!" prompt="Please do not edit content!" sqref="E5:E13 E16:E26 R1 C8:D26 D1:E2 D5:D6 B1:B26 C1:C6 F1:J26 L1:Q26 K1">
      <formula1>""""""</formula1>
    </dataValidation>
    <dataValidation type="custom" showInputMessage="1" showErrorMessage="1" errorTitle="Stop!" error="Please do not edit this section!" promptTitle="Warning!" prompt="Please do not edit content!" sqref="R2:R26">
      <formula1>""""""</formula1>
    </dataValidation>
    <dataValidation showInputMessage="1" showErrorMessage="1" errorTitle="Stop!" error="Please do not edit this section!" promptTitle="Warning!" prompt="Please do not edit content!" sqref="D3:E4 C7:D7 K2:K26"/>
  </dataValidations>
  <pageMargins left="0.75" right="0.75" top="1" bottom="1" header="0.5" footer="0.5"/>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51"/>
  <sheetViews>
    <sheetView showGridLines="0" zoomScale="75" workbookViewId="0">
      <selection activeCell="E24" sqref="E24:L24"/>
    </sheetView>
  </sheetViews>
  <sheetFormatPr baseColWidth="10" defaultColWidth="7.5703125" defaultRowHeight="12.75" x14ac:dyDescent="0.2"/>
  <cols>
    <col min="1" max="1" width="7.7109375" style="29" customWidth="1"/>
    <col min="2" max="4" width="11" style="29" customWidth="1"/>
    <col min="5" max="12" width="7.5703125" style="29" customWidth="1"/>
    <col min="13" max="13" width="19.5703125" style="29" customWidth="1"/>
    <col min="14" max="16384" width="7.5703125" style="29"/>
  </cols>
  <sheetData>
    <row r="1" spans="1:26" ht="12.75" customHeight="1" x14ac:dyDescent="0.2">
      <c r="A1" s="258" t="s">
        <v>95</v>
      </c>
      <c r="B1" s="258"/>
      <c r="C1" s="258"/>
      <c r="D1" s="258"/>
      <c r="E1" s="258"/>
      <c r="F1" s="258"/>
      <c r="G1" s="258"/>
      <c r="H1" s="258"/>
      <c r="I1" s="258"/>
      <c r="J1" s="258"/>
      <c r="K1" s="258"/>
      <c r="L1" s="258"/>
      <c r="M1" s="258"/>
      <c r="O1" s="257"/>
      <c r="P1" s="257"/>
      <c r="Q1" s="257"/>
      <c r="R1" s="257"/>
      <c r="S1" s="257"/>
      <c r="T1" s="257"/>
      <c r="U1" s="257"/>
      <c r="V1" s="257"/>
      <c r="W1" s="257"/>
      <c r="X1" s="257"/>
      <c r="Y1" s="257"/>
      <c r="Z1" s="257"/>
    </row>
    <row r="2" spans="1:26" x14ac:dyDescent="0.2">
      <c r="A2" s="34"/>
      <c r="B2" s="34"/>
      <c r="C2" s="34"/>
      <c r="D2" s="34"/>
      <c r="E2" s="34"/>
      <c r="F2" s="34"/>
      <c r="G2" s="34"/>
      <c r="H2" s="34"/>
      <c r="I2" s="34"/>
      <c r="J2" s="34"/>
      <c r="K2" s="34"/>
      <c r="L2" s="34"/>
      <c r="O2" s="34"/>
      <c r="P2" s="34"/>
      <c r="Q2" s="34"/>
      <c r="R2" s="34"/>
      <c r="S2" s="34"/>
      <c r="T2" s="34"/>
      <c r="U2" s="34"/>
      <c r="V2" s="34"/>
      <c r="W2" s="34"/>
      <c r="X2" s="34"/>
      <c r="Y2" s="34"/>
      <c r="Z2" s="34"/>
    </row>
    <row r="3" spans="1:26" x14ac:dyDescent="0.2">
      <c r="A3" s="36" t="s">
        <v>139</v>
      </c>
      <c r="B3" s="34"/>
      <c r="C3" s="34"/>
      <c r="D3" s="34"/>
      <c r="E3" s="34"/>
      <c r="F3" s="34"/>
      <c r="G3" s="34"/>
      <c r="H3" s="34"/>
      <c r="I3" s="34"/>
      <c r="J3" s="34"/>
      <c r="K3" s="34"/>
      <c r="L3" s="34"/>
      <c r="O3" s="34"/>
      <c r="P3" s="34"/>
      <c r="Q3" s="34"/>
      <c r="R3" s="34"/>
      <c r="S3" s="34"/>
      <c r="T3" s="34"/>
      <c r="U3" s="34"/>
      <c r="V3" s="34"/>
      <c r="W3" s="34"/>
      <c r="X3" s="34"/>
      <c r="Y3" s="34"/>
      <c r="Z3" s="34"/>
    </row>
    <row r="4" spans="1:26" x14ac:dyDescent="0.2">
      <c r="A4" s="34"/>
      <c r="B4" s="34"/>
      <c r="C4" s="34"/>
      <c r="D4" s="34"/>
      <c r="E4" s="34"/>
      <c r="F4" s="34"/>
      <c r="G4" s="34"/>
      <c r="H4" s="34"/>
      <c r="I4" s="34"/>
      <c r="J4" s="34"/>
      <c r="K4" s="34"/>
      <c r="L4" s="34"/>
      <c r="O4" s="34"/>
      <c r="P4" s="34"/>
      <c r="Q4" s="34"/>
      <c r="R4" s="34"/>
      <c r="S4" s="34"/>
      <c r="T4" s="34"/>
      <c r="U4" s="34"/>
      <c r="V4" s="34"/>
      <c r="W4" s="34"/>
      <c r="X4" s="34"/>
      <c r="Y4" s="34"/>
      <c r="Z4" s="34"/>
    </row>
    <row r="5" spans="1:26" x14ac:dyDescent="0.2">
      <c r="A5" s="31">
        <v>1</v>
      </c>
      <c r="B5" s="35" t="s">
        <v>132</v>
      </c>
      <c r="C5" s="34"/>
      <c r="D5" s="34"/>
      <c r="E5" s="34"/>
      <c r="F5" s="34"/>
      <c r="G5" s="34"/>
      <c r="H5" s="34"/>
      <c r="I5" s="34"/>
      <c r="J5" s="34"/>
      <c r="K5" s="34"/>
      <c r="L5" s="34"/>
      <c r="O5" s="34"/>
      <c r="P5" s="34"/>
      <c r="Q5" s="34"/>
      <c r="R5" s="34"/>
      <c r="S5" s="34"/>
      <c r="T5" s="34"/>
      <c r="U5" s="34"/>
      <c r="V5" s="34"/>
      <c r="W5" s="34"/>
      <c r="X5" s="34"/>
      <c r="Y5" s="34"/>
      <c r="Z5" s="34"/>
    </row>
    <row r="6" spans="1:26" x14ac:dyDescent="0.2">
      <c r="A6" s="31">
        <f>+A5+1</f>
        <v>2</v>
      </c>
      <c r="B6" s="35" t="s">
        <v>135</v>
      </c>
      <c r="C6" s="34"/>
      <c r="D6" s="34"/>
      <c r="E6" s="34"/>
      <c r="F6" s="34"/>
      <c r="G6" s="34"/>
      <c r="H6" s="34"/>
      <c r="I6" s="34"/>
      <c r="J6" s="34"/>
      <c r="K6" s="34"/>
      <c r="L6" s="34"/>
      <c r="O6" s="34"/>
      <c r="P6" s="34"/>
      <c r="Q6" s="34"/>
      <c r="R6" s="34"/>
      <c r="S6" s="34"/>
      <c r="T6" s="34"/>
      <c r="U6" s="34"/>
      <c r="V6" s="34"/>
      <c r="W6" s="34"/>
      <c r="X6" s="34"/>
      <c r="Y6" s="34"/>
      <c r="Z6" s="34"/>
    </row>
    <row r="7" spans="1:26" x14ac:dyDescent="0.2">
      <c r="A7" s="31">
        <f t="shared" ref="A7:A13" si="0">+A6+1</f>
        <v>3</v>
      </c>
      <c r="B7" s="35" t="s">
        <v>137</v>
      </c>
      <c r="C7" s="34"/>
      <c r="D7" s="34"/>
      <c r="E7" s="34"/>
      <c r="F7" s="34"/>
      <c r="G7" s="34"/>
      <c r="H7" s="34"/>
      <c r="I7" s="34"/>
      <c r="J7" s="34"/>
      <c r="K7" s="34"/>
      <c r="L7" s="34"/>
      <c r="O7" s="34"/>
      <c r="P7" s="34"/>
      <c r="Q7" s="34"/>
      <c r="R7" s="34"/>
      <c r="S7" s="34"/>
      <c r="T7" s="34"/>
      <c r="U7" s="34"/>
      <c r="V7" s="34"/>
      <c r="W7" s="34"/>
      <c r="X7" s="34"/>
      <c r="Y7" s="34"/>
      <c r="Z7" s="34"/>
    </row>
    <row r="8" spans="1:26" x14ac:dyDescent="0.2">
      <c r="A8" s="31">
        <f t="shared" si="0"/>
        <v>4</v>
      </c>
      <c r="B8" s="35" t="s">
        <v>136</v>
      </c>
      <c r="C8" s="34"/>
      <c r="D8" s="34"/>
      <c r="E8" s="34"/>
      <c r="F8" s="34"/>
      <c r="G8" s="34"/>
      <c r="H8" s="34"/>
      <c r="I8" s="34"/>
      <c r="J8" s="34"/>
      <c r="K8" s="34"/>
      <c r="L8" s="34"/>
      <c r="O8" s="34"/>
      <c r="P8" s="34"/>
      <c r="Q8" s="34"/>
      <c r="R8" s="34"/>
      <c r="S8" s="34"/>
      <c r="T8" s="34"/>
      <c r="U8" s="34"/>
      <c r="V8" s="34"/>
      <c r="W8" s="34"/>
      <c r="X8" s="34"/>
      <c r="Y8" s="34"/>
      <c r="Z8" s="34"/>
    </row>
    <row r="9" spans="1:26" x14ac:dyDescent="0.2">
      <c r="A9" s="31">
        <f t="shared" si="0"/>
        <v>5</v>
      </c>
      <c r="B9" s="35" t="s">
        <v>141</v>
      </c>
      <c r="C9" s="34"/>
      <c r="D9" s="34"/>
      <c r="E9" s="34"/>
      <c r="F9" s="34"/>
      <c r="G9" s="34"/>
      <c r="H9" s="34"/>
      <c r="I9" s="34"/>
      <c r="J9" s="34"/>
      <c r="K9" s="34"/>
      <c r="L9" s="34"/>
      <c r="O9" s="34"/>
      <c r="P9" s="34"/>
      <c r="Q9" s="34"/>
      <c r="R9" s="34"/>
      <c r="S9" s="34"/>
      <c r="T9" s="34"/>
      <c r="U9" s="34"/>
      <c r="V9" s="34"/>
      <c r="W9" s="34"/>
      <c r="X9" s="34"/>
      <c r="Y9" s="34"/>
      <c r="Z9" s="34"/>
    </row>
    <row r="10" spans="1:26" x14ac:dyDescent="0.2">
      <c r="A10" s="31">
        <f t="shared" si="0"/>
        <v>6</v>
      </c>
      <c r="B10" s="35" t="s">
        <v>142</v>
      </c>
      <c r="C10" s="34"/>
      <c r="D10" s="34"/>
      <c r="E10" s="34"/>
      <c r="F10" s="34"/>
      <c r="G10" s="34"/>
      <c r="H10" s="34"/>
      <c r="I10" s="34"/>
      <c r="J10" s="34"/>
      <c r="K10" s="34"/>
      <c r="L10" s="34"/>
      <c r="O10" s="34"/>
      <c r="P10" s="34"/>
      <c r="Q10" s="34"/>
      <c r="R10" s="34"/>
      <c r="S10" s="34"/>
      <c r="T10" s="34"/>
      <c r="U10" s="34"/>
      <c r="V10" s="34"/>
      <c r="W10" s="34"/>
      <c r="X10" s="34"/>
      <c r="Y10" s="34"/>
      <c r="Z10" s="34"/>
    </row>
    <row r="11" spans="1:26" x14ac:dyDescent="0.2">
      <c r="A11" s="31">
        <f t="shared" si="0"/>
        <v>7</v>
      </c>
      <c r="B11" s="35" t="s">
        <v>138</v>
      </c>
      <c r="C11" s="34"/>
      <c r="D11" s="34"/>
      <c r="E11" s="34"/>
      <c r="F11" s="34"/>
      <c r="G11" s="34"/>
      <c r="H11" s="34"/>
      <c r="I11" s="34"/>
      <c r="J11" s="34"/>
      <c r="K11" s="34"/>
      <c r="L11" s="34"/>
      <c r="O11" s="34"/>
      <c r="P11" s="34"/>
      <c r="Q11" s="34"/>
      <c r="R11" s="34"/>
      <c r="S11" s="34"/>
      <c r="T11" s="34"/>
      <c r="U11" s="34"/>
      <c r="V11" s="34"/>
      <c r="W11" s="34"/>
      <c r="X11" s="34"/>
      <c r="Y11" s="34"/>
      <c r="Z11" s="34"/>
    </row>
    <row r="12" spans="1:26" x14ac:dyDescent="0.2">
      <c r="A12" s="31">
        <f t="shared" si="0"/>
        <v>8</v>
      </c>
      <c r="B12" s="35" t="s">
        <v>134</v>
      </c>
      <c r="C12" s="34"/>
      <c r="D12" s="34"/>
      <c r="E12" s="34"/>
      <c r="F12" s="34"/>
      <c r="G12" s="34"/>
      <c r="H12" s="34"/>
      <c r="I12" s="34"/>
      <c r="J12" s="34"/>
      <c r="K12" s="34"/>
      <c r="L12" s="34"/>
      <c r="O12" s="34"/>
      <c r="P12" s="34"/>
      <c r="Q12" s="34"/>
      <c r="R12" s="34"/>
      <c r="S12" s="34"/>
      <c r="T12" s="34"/>
      <c r="U12" s="34"/>
      <c r="V12" s="34"/>
      <c r="W12" s="34"/>
      <c r="X12" s="34"/>
      <c r="Y12" s="34"/>
      <c r="Z12" s="34"/>
    </row>
    <row r="13" spans="1:26" x14ac:dyDescent="0.2">
      <c r="A13" s="31">
        <f t="shared" si="0"/>
        <v>9</v>
      </c>
      <c r="B13" s="35" t="s">
        <v>133</v>
      </c>
      <c r="C13" s="34"/>
      <c r="D13" s="34"/>
      <c r="E13" s="34"/>
      <c r="F13" s="34"/>
      <c r="G13" s="34"/>
      <c r="H13" s="34"/>
      <c r="I13" s="34"/>
      <c r="J13" s="34"/>
      <c r="K13" s="34"/>
      <c r="L13" s="34"/>
      <c r="O13" s="34"/>
      <c r="P13" s="34"/>
      <c r="Q13" s="34"/>
      <c r="R13" s="34"/>
      <c r="S13" s="34"/>
      <c r="T13" s="34"/>
      <c r="U13" s="34"/>
      <c r="V13" s="34"/>
      <c r="W13" s="34"/>
      <c r="X13" s="34"/>
      <c r="Y13" s="34"/>
      <c r="Z13" s="34"/>
    </row>
    <row r="14" spans="1:26" x14ac:dyDescent="0.2">
      <c r="A14" s="34"/>
      <c r="B14" s="34"/>
      <c r="C14" s="34"/>
      <c r="D14" s="34"/>
      <c r="E14" s="34"/>
      <c r="F14" s="34"/>
      <c r="G14" s="34"/>
      <c r="H14" s="34"/>
      <c r="I14" s="34"/>
      <c r="J14" s="34"/>
      <c r="K14" s="34"/>
      <c r="L14" s="34"/>
      <c r="O14" s="34"/>
      <c r="P14" s="34"/>
      <c r="Q14" s="34"/>
      <c r="R14" s="34"/>
      <c r="S14" s="34"/>
      <c r="T14" s="34"/>
      <c r="U14" s="34"/>
      <c r="V14" s="34"/>
      <c r="W14" s="34"/>
      <c r="X14" s="34"/>
      <c r="Y14" s="34"/>
      <c r="Z14" s="34"/>
    </row>
    <row r="15" spans="1:26" x14ac:dyDescent="0.2">
      <c r="A15" s="36" t="s">
        <v>140</v>
      </c>
      <c r="B15" s="34"/>
      <c r="C15" s="34"/>
      <c r="D15" s="34"/>
      <c r="E15" s="34"/>
      <c r="F15" s="34"/>
      <c r="G15" s="34"/>
      <c r="H15" s="34"/>
      <c r="I15" s="34"/>
      <c r="J15" s="34"/>
      <c r="K15" s="34"/>
      <c r="L15" s="34"/>
      <c r="O15" s="34"/>
      <c r="P15" s="34"/>
      <c r="Q15" s="34"/>
      <c r="R15" s="34"/>
      <c r="S15" s="34"/>
      <c r="T15" s="34"/>
      <c r="U15" s="34"/>
      <c r="V15" s="34"/>
      <c r="W15" s="34"/>
      <c r="X15" s="34"/>
      <c r="Y15" s="34"/>
      <c r="Z15" s="34"/>
    </row>
    <row r="16" spans="1:26" x14ac:dyDescent="0.2">
      <c r="A16" s="34"/>
      <c r="B16" s="34"/>
      <c r="C16" s="34"/>
      <c r="D16" s="34"/>
      <c r="E16" s="34"/>
      <c r="F16" s="34"/>
      <c r="G16" s="34"/>
      <c r="H16" s="34"/>
      <c r="I16" s="34"/>
      <c r="J16" s="34"/>
      <c r="K16" s="34"/>
      <c r="L16" s="34"/>
      <c r="O16" s="34"/>
      <c r="P16" s="34"/>
      <c r="Q16" s="34"/>
      <c r="R16" s="34"/>
      <c r="S16" s="34"/>
      <c r="T16" s="34"/>
      <c r="U16" s="34"/>
      <c r="V16" s="34"/>
      <c r="W16" s="34"/>
      <c r="X16" s="34"/>
      <c r="Y16" s="34"/>
      <c r="Z16" s="34"/>
    </row>
    <row r="17" spans="1:18" x14ac:dyDescent="0.2">
      <c r="A17" s="256" t="s">
        <v>57</v>
      </c>
      <c r="B17" s="256"/>
      <c r="C17" s="256"/>
      <c r="D17" s="256"/>
      <c r="E17" s="256"/>
      <c r="F17" s="256"/>
      <c r="G17" s="256"/>
      <c r="H17" s="256"/>
      <c r="I17" s="30"/>
      <c r="J17" s="30"/>
      <c r="K17" s="30"/>
      <c r="L17" s="30"/>
      <c r="Q17" s="34"/>
      <c r="R17" s="34"/>
    </row>
    <row r="18" spans="1:18" x14ac:dyDescent="0.2">
      <c r="A18" s="30" t="s">
        <v>58</v>
      </c>
      <c r="B18" s="256" t="s">
        <v>59</v>
      </c>
      <c r="C18" s="256"/>
      <c r="D18" s="256"/>
      <c r="E18" s="256" t="s">
        <v>60</v>
      </c>
      <c r="F18" s="256"/>
      <c r="G18" s="256"/>
      <c r="H18" s="256"/>
      <c r="I18" s="256"/>
      <c r="J18" s="256"/>
      <c r="K18" s="256"/>
      <c r="L18" s="256"/>
      <c r="M18" s="28" t="s">
        <v>61</v>
      </c>
      <c r="Q18" s="34"/>
      <c r="R18" s="34"/>
    </row>
    <row r="19" spans="1:18" x14ac:dyDescent="0.2">
      <c r="A19" s="31">
        <v>1</v>
      </c>
      <c r="B19" s="255" t="s">
        <v>1</v>
      </c>
      <c r="C19" s="255"/>
      <c r="D19" s="255"/>
      <c r="E19" s="255" t="s">
        <v>62</v>
      </c>
      <c r="F19" s="255"/>
      <c r="G19" s="255"/>
      <c r="H19" s="255"/>
      <c r="I19" s="255"/>
      <c r="J19" s="255"/>
      <c r="K19" s="255"/>
      <c r="L19" s="255"/>
      <c r="Q19" s="34"/>
      <c r="R19" s="34"/>
    </row>
    <row r="20" spans="1:18" x14ac:dyDescent="0.2">
      <c r="A20" s="31">
        <f>A19+1</f>
        <v>2</v>
      </c>
      <c r="B20" s="255" t="s">
        <v>2</v>
      </c>
      <c r="C20" s="255"/>
      <c r="D20" s="255"/>
      <c r="E20" s="255" t="s">
        <v>63</v>
      </c>
      <c r="F20" s="255"/>
      <c r="G20" s="255"/>
      <c r="H20" s="255"/>
      <c r="I20" s="255"/>
      <c r="J20" s="255"/>
      <c r="K20" s="255"/>
      <c r="L20" s="255"/>
      <c r="Q20" s="34"/>
      <c r="R20" s="34"/>
    </row>
    <row r="21" spans="1:18" ht="29.25" customHeight="1" x14ac:dyDescent="0.2">
      <c r="A21" s="31">
        <f t="shared" ref="A21:A46" si="1">A20+1</f>
        <v>3</v>
      </c>
      <c r="B21" s="254" t="s">
        <v>93</v>
      </c>
      <c r="C21" s="255"/>
      <c r="D21" s="255"/>
      <c r="E21" s="254" t="s">
        <v>94</v>
      </c>
      <c r="F21" s="255"/>
      <c r="G21" s="255"/>
      <c r="H21" s="255"/>
      <c r="I21" s="255"/>
      <c r="J21" s="255"/>
      <c r="K21" s="255"/>
      <c r="L21" s="255"/>
      <c r="Q21" s="34"/>
      <c r="R21" s="34"/>
    </row>
    <row r="22" spans="1:18" ht="89.25" customHeight="1" x14ac:dyDescent="0.2">
      <c r="A22" s="31">
        <f t="shared" si="1"/>
        <v>4</v>
      </c>
      <c r="B22" s="254" t="s">
        <v>104</v>
      </c>
      <c r="C22" s="255"/>
      <c r="D22" s="255"/>
      <c r="E22" s="254" t="s">
        <v>115</v>
      </c>
      <c r="F22" s="255"/>
      <c r="G22" s="255"/>
      <c r="H22" s="255"/>
      <c r="I22" s="255"/>
      <c r="J22" s="255"/>
      <c r="K22" s="255"/>
      <c r="L22" s="255"/>
      <c r="Q22" s="34"/>
      <c r="R22" s="34"/>
    </row>
    <row r="23" spans="1:18" x14ac:dyDescent="0.2">
      <c r="A23" s="31">
        <f t="shared" si="1"/>
        <v>5</v>
      </c>
      <c r="B23" s="255" t="s">
        <v>64</v>
      </c>
      <c r="C23" s="255"/>
      <c r="D23" s="255"/>
      <c r="E23" s="255" t="s">
        <v>65</v>
      </c>
      <c r="F23" s="255"/>
      <c r="G23" s="255"/>
      <c r="H23" s="255"/>
      <c r="I23" s="255"/>
      <c r="J23" s="255"/>
      <c r="K23" s="255"/>
      <c r="L23" s="255"/>
      <c r="Q23" s="34"/>
      <c r="R23" s="34"/>
    </row>
    <row r="24" spans="1:18" ht="30.75" customHeight="1" x14ac:dyDescent="0.2">
      <c r="A24" s="31">
        <f>A23+1</f>
        <v>6</v>
      </c>
      <c r="B24" s="255" t="s">
        <v>97</v>
      </c>
      <c r="C24" s="255"/>
      <c r="D24" s="255"/>
      <c r="E24" s="255" t="s">
        <v>96</v>
      </c>
      <c r="F24" s="255"/>
      <c r="G24" s="255"/>
      <c r="H24" s="255"/>
      <c r="I24" s="255"/>
      <c r="J24" s="255"/>
      <c r="K24" s="255"/>
      <c r="L24" s="255"/>
      <c r="Q24" s="34"/>
      <c r="R24" s="34"/>
    </row>
    <row r="25" spans="1:18" ht="72" customHeight="1" x14ac:dyDescent="0.2">
      <c r="A25" s="31">
        <f t="shared" si="1"/>
        <v>7</v>
      </c>
      <c r="B25" s="254" t="s">
        <v>127</v>
      </c>
      <c r="C25" s="255"/>
      <c r="D25" s="255"/>
      <c r="E25" s="254" t="s">
        <v>121</v>
      </c>
      <c r="F25" s="255"/>
      <c r="G25" s="255"/>
      <c r="H25" s="255"/>
      <c r="I25" s="255"/>
      <c r="J25" s="255"/>
      <c r="K25" s="255"/>
      <c r="L25" s="255"/>
    </row>
    <row r="26" spans="1:18" x14ac:dyDescent="0.2">
      <c r="A26" s="31">
        <f t="shared" si="1"/>
        <v>8</v>
      </c>
      <c r="B26" s="255" t="s">
        <v>92</v>
      </c>
      <c r="C26" s="255"/>
      <c r="D26" s="255"/>
      <c r="E26" s="255" t="s">
        <v>90</v>
      </c>
      <c r="F26" s="255"/>
      <c r="G26" s="255"/>
      <c r="H26" s="255"/>
      <c r="I26" s="255"/>
      <c r="J26" s="255"/>
      <c r="K26" s="255"/>
      <c r="L26" s="255"/>
    </row>
    <row r="27" spans="1:18" x14ac:dyDescent="0.2">
      <c r="A27" s="31">
        <f t="shared" si="1"/>
        <v>9</v>
      </c>
      <c r="B27" s="255" t="s">
        <v>82</v>
      </c>
      <c r="C27" s="255"/>
      <c r="D27" s="255"/>
      <c r="E27" s="255" t="s">
        <v>106</v>
      </c>
      <c r="F27" s="255"/>
      <c r="G27" s="255"/>
      <c r="H27" s="255"/>
      <c r="I27" s="255"/>
      <c r="J27" s="255"/>
      <c r="K27" s="255"/>
      <c r="L27" s="255"/>
    </row>
    <row r="28" spans="1:18" ht="27.75" customHeight="1" x14ac:dyDescent="0.2">
      <c r="A28" s="31">
        <f t="shared" si="1"/>
        <v>10</v>
      </c>
      <c r="B28" s="254" t="s">
        <v>130</v>
      </c>
      <c r="C28" s="255"/>
      <c r="D28" s="255"/>
      <c r="E28" s="254" t="s">
        <v>99</v>
      </c>
      <c r="F28" s="255"/>
      <c r="G28" s="255"/>
      <c r="H28" s="255"/>
      <c r="I28" s="255"/>
      <c r="J28" s="255"/>
      <c r="K28" s="255"/>
      <c r="L28" s="255"/>
    </row>
    <row r="29" spans="1:18" x14ac:dyDescent="0.2">
      <c r="A29" s="31">
        <f t="shared" si="1"/>
        <v>11</v>
      </c>
      <c r="B29" s="255" t="s">
        <v>83</v>
      </c>
      <c r="C29" s="255"/>
      <c r="D29" s="255"/>
      <c r="E29" s="255" t="s">
        <v>100</v>
      </c>
      <c r="F29" s="255"/>
      <c r="G29" s="255"/>
      <c r="H29" s="255"/>
      <c r="I29" s="255"/>
      <c r="J29" s="255"/>
      <c r="K29" s="255"/>
      <c r="L29" s="255"/>
    </row>
    <row r="30" spans="1:18" x14ac:dyDescent="0.2">
      <c r="A30" s="31">
        <f t="shared" si="1"/>
        <v>12</v>
      </c>
      <c r="B30" s="255" t="s">
        <v>66</v>
      </c>
      <c r="C30" s="255"/>
      <c r="D30" s="255"/>
      <c r="E30" s="255" t="s">
        <v>67</v>
      </c>
      <c r="F30" s="255"/>
      <c r="G30" s="255"/>
      <c r="H30" s="255"/>
      <c r="I30" s="255"/>
      <c r="J30" s="255"/>
      <c r="K30" s="255"/>
      <c r="L30" s="255"/>
    </row>
    <row r="31" spans="1:18" x14ac:dyDescent="0.2">
      <c r="A31" s="31">
        <f t="shared" si="1"/>
        <v>13</v>
      </c>
      <c r="B31" s="255" t="s">
        <v>68</v>
      </c>
      <c r="C31" s="255"/>
      <c r="D31" s="255"/>
      <c r="E31" s="255" t="s">
        <v>103</v>
      </c>
      <c r="F31" s="255"/>
      <c r="G31" s="255"/>
      <c r="H31" s="255"/>
      <c r="I31" s="255"/>
      <c r="J31" s="255"/>
      <c r="K31" s="255"/>
      <c r="L31" s="255"/>
    </row>
    <row r="32" spans="1:18" x14ac:dyDescent="0.2">
      <c r="A32" s="31">
        <f t="shared" si="1"/>
        <v>14</v>
      </c>
      <c r="B32" s="255" t="s">
        <v>14</v>
      </c>
      <c r="C32" s="255"/>
      <c r="D32" s="255"/>
      <c r="E32" s="255" t="s">
        <v>101</v>
      </c>
      <c r="F32" s="255"/>
      <c r="G32" s="255"/>
      <c r="H32" s="255"/>
      <c r="I32" s="255"/>
      <c r="J32" s="255"/>
      <c r="K32" s="255"/>
      <c r="L32" s="255"/>
    </row>
    <row r="33" spans="1:12" x14ac:dyDescent="0.2">
      <c r="A33" s="31">
        <f t="shared" si="1"/>
        <v>15</v>
      </c>
      <c r="B33" s="255" t="s">
        <v>15</v>
      </c>
      <c r="C33" s="255"/>
      <c r="D33" s="255"/>
      <c r="E33" s="255" t="s">
        <v>69</v>
      </c>
      <c r="F33" s="255"/>
      <c r="G33" s="255"/>
      <c r="H33" s="255"/>
      <c r="I33" s="255"/>
      <c r="J33" s="255"/>
      <c r="K33" s="255"/>
      <c r="L33" s="255"/>
    </row>
    <row r="34" spans="1:12" x14ac:dyDescent="0.2">
      <c r="A34" s="31">
        <f t="shared" si="1"/>
        <v>16</v>
      </c>
      <c r="B34" s="255" t="s">
        <v>70</v>
      </c>
      <c r="C34" s="255"/>
      <c r="D34" s="255"/>
      <c r="E34" s="254" t="s">
        <v>116</v>
      </c>
      <c r="F34" s="255"/>
      <c r="G34" s="255"/>
      <c r="H34" s="255"/>
      <c r="I34" s="255"/>
      <c r="J34" s="255"/>
      <c r="K34" s="255"/>
      <c r="L34" s="255"/>
    </row>
    <row r="35" spans="1:12" x14ac:dyDescent="0.2">
      <c r="A35" s="31">
        <f t="shared" si="1"/>
        <v>17</v>
      </c>
      <c r="B35" s="255" t="s">
        <v>80</v>
      </c>
      <c r="C35" s="255"/>
      <c r="D35" s="255"/>
      <c r="E35" s="255" t="s">
        <v>81</v>
      </c>
      <c r="F35" s="255"/>
      <c r="G35" s="255"/>
      <c r="H35" s="255"/>
      <c r="I35" s="255"/>
      <c r="J35" s="255"/>
      <c r="K35" s="255"/>
      <c r="L35" s="255"/>
    </row>
    <row r="36" spans="1:12" x14ac:dyDescent="0.2">
      <c r="A36" s="31">
        <f t="shared" si="1"/>
        <v>18</v>
      </c>
      <c r="B36" s="255" t="s">
        <v>71</v>
      </c>
      <c r="C36" s="255"/>
      <c r="D36" s="255"/>
      <c r="E36" s="255" t="s">
        <v>107</v>
      </c>
      <c r="F36" s="255"/>
      <c r="G36" s="255"/>
      <c r="H36" s="255"/>
      <c r="I36" s="255"/>
      <c r="J36" s="255"/>
      <c r="K36" s="255"/>
      <c r="L36" s="255"/>
    </row>
    <row r="37" spans="1:12" x14ac:dyDescent="0.2">
      <c r="A37" s="31">
        <f t="shared" si="1"/>
        <v>19</v>
      </c>
      <c r="B37" s="255" t="s">
        <v>72</v>
      </c>
      <c r="C37" s="255"/>
      <c r="D37" s="255"/>
      <c r="E37" s="255" t="s">
        <v>108</v>
      </c>
      <c r="F37" s="255"/>
      <c r="G37" s="255"/>
      <c r="H37" s="255"/>
      <c r="I37" s="255"/>
      <c r="J37" s="255"/>
      <c r="K37" s="255"/>
      <c r="L37" s="255"/>
    </row>
    <row r="38" spans="1:12" ht="42.75" customHeight="1" x14ac:dyDescent="0.2">
      <c r="A38" s="31">
        <f t="shared" si="1"/>
        <v>20</v>
      </c>
      <c r="B38" s="255" t="s">
        <v>73</v>
      </c>
      <c r="C38" s="255"/>
      <c r="D38" s="255"/>
      <c r="E38" s="255" t="s">
        <v>74</v>
      </c>
      <c r="F38" s="255"/>
      <c r="G38" s="255"/>
      <c r="H38" s="255"/>
      <c r="I38" s="255"/>
      <c r="J38" s="255"/>
      <c r="K38" s="255"/>
      <c r="L38" s="255"/>
    </row>
    <row r="39" spans="1:12" ht="42" customHeight="1" x14ac:dyDescent="0.2">
      <c r="A39" s="31">
        <f t="shared" si="1"/>
        <v>21</v>
      </c>
      <c r="B39" s="255" t="s">
        <v>75</v>
      </c>
      <c r="C39" s="255"/>
      <c r="D39" s="255"/>
      <c r="E39" s="255" t="s">
        <v>76</v>
      </c>
      <c r="F39" s="255"/>
      <c r="G39" s="255"/>
      <c r="H39" s="255"/>
      <c r="I39" s="255"/>
      <c r="J39" s="255"/>
      <c r="K39" s="255"/>
      <c r="L39" s="255"/>
    </row>
    <row r="40" spans="1:12" ht="30" customHeight="1" x14ac:dyDescent="0.2">
      <c r="A40" s="31">
        <f t="shared" si="1"/>
        <v>22</v>
      </c>
      <c r="B40" s="254" t="s">
        <v>123</v>
      </c>
      <c r="C40" s="255"/>
      <c r="D40" s="255"/>
      <c r="E40" s="255" t="s">
        <v>102</v>
      </c>
      <c r="F40" s="255"/>
      <c r="G40" s="255"/>
      <c r="H40" s="255"/>
      <c r="I40" s="255"/>
      <c r="J40" s="255"/>
      <c r="K40" s="255"/>
      <c r="L40" s="255"/>
    </row>
    <row r="41" spans="1:12" ht="45" customHeight="1" x14ac:dyDescent="0.2">
      <c r="A41" s="31">
        <f t="shared" si="1"/>
        <v>23</v>
      </c>
      <c r="B41" s="254" t="s">
        <v>122</v>
      </c>
      <c r="C41" s="255"/>
      <c r="D41" s="255"/>
      <c r="E41" s="254" t="s">
        <v>124</v>
      </c>
      <c r="F41" s="255"/>
      <c r="G41" s="255"/>
      <c r="H41" s="255"/>
      <c r="I41" s="255"/>
      <c r="J41" s="255"/>
      <c r="K41" s="255"/>
      <c r="L41" s="255"/>
    </row>
    <row r="42" spans="1:12" x14ac:dyDescent="0.2">
      <c r="A42" s="32">
        <f t="shared" si="1"/>
        <v>24</v>
      </c>
      <c r="B42" s="255" t="s">
        <v>77</v>
      </c>
      <c r="C42" s="255"/>
      <c r="D42" s="255"/>
      <c r="E42" s="255" t="s">
        <v>109</v>
      </c>
      <c r="F42" s="255"/>
      <c r="G42" s="255"/>
      <c r="H42" s="255"/>
      <c r="I42" s="255"/>
      <c r="J42" s="255"/>
      <c r="K42" s="255"/>
      <c r="L42" s="255"/>
    </row>
    <row r="43" spans="1:12" ht="24.75" customHeight="1" x14ac:dyDescent="0.2">
      <c r="A43" s="32">
        <f t="shared" si="1"/>
        <v>25</v>
      </c>
      <c r="B43" s="255" t="s">
        <v>78</v>
      </c>
      <c r="C43" s="255"/>
      <c r="D43" s="255"/>
      <c r="E43" s="255" t="s">
        <v>79</v>
      </c>
      <c r="F43" s="255"/>
      <c r="G43" s="255"/>
      <c r="H43" s="255"/>
      <c r="I43" s="255"/>
      <c r="J43" s="255"/>
      <c r="K43" s="255"/>
      <c r="L43" s="255"/>
    </row>
    <row r="44" spans="1:12" x14ac:dyDescent="0.2">
      <c r="A44" s="32">
        <f t="shared" si="1"/>
        <v>26</v>
      </c>
      <c r="B44" s="255" t="s">
        <v>84</v>
      </c>
      <c r="C44" s="255"/>
      <c r="D44" s="255"/>
      <c r="E44" s="255" t="s">
        <v>85</v>
      </c>
      <c r="F44" s="255"/>
      <c r="G44" s="255"/>
      <c r="H44" s="255"/>
      <c r="I44" s="255"/>
      <c r="J44" s="255"/>
      <c r="K44" s="255"/>
      <c r="L44" s="255"/>
    </row>
    <row r="45" spans="1:12" x14ac:dyDescent="0.2">
      <c r="A45" s="32">
        <f t="shared" si="1"/>
        <v>27</v>
      </c>
      <c r="B45" s="255" t="s">
        <v>111</v>
      </c>
      <c r="C45" s="255"/>
      <c r="D45" s="255"/>
      <c r="E45" s="254" t="s">
        <v>112</v>
      </c>
      <c r="F45" s="255"/>
      <c r="G45" s="255"/>
      <c r="H45" s="255"/>
      <c r="I45" s="255"/>
      <c r="J45" s="255"/>
      <c r="K45" s="255"/>
      <c r="L45" s="255"/>
    </row>
    <row r="46" spans="1:12" ht="69" customHeight="1" x14ac:dyDescent="0.2">
      <c r="A46" s="32">
        <f t="shared" si="1"/>
        <v>28</v>
      </c>
      <c r="B46" s="255" t="s">
        <v>113</v>
      </c>
      <c r="C46" s="255"/>
      <c r="D46" s="255"/>
      <c r="E46" s="254" t="s">
        <v>114</v>
      </c>
      <c r="F46" s="255"/>
      <c r="G46" s="255"/>
      <c r="H46" s="255"/>
      <c r="I46" s="255"/>
      <c r="J46" s="255"/>
      <c r="K46" s="255"/>
      <c r="L46" s="255"/>
    </row>
    <row r="47" spans="1:12" ht="51" customHeight="1" x14ac:dyDescent="0.2">
      <c r="A47" s="31">
        <v>29</v>
      </c>
      <c r="B47" s="255" t="s">
        <v>143</v>
      </c>
      <c r="C47" s="255"/>
      <c r="D47" s="255"/>
      <c r="E47" s="254" t="s">
        <v>144</v>
      </c>
      <c r="F47" s="255"/>
      <c r="G47" s="255"/>
      <c r="H47" s="255"/>
      <c r="I47" s="255"/>
      <c r="J47" s="255"/>
      <c r="K47" s="255"/>
      <c r="L47" s="255"/>
    </row>
    <row r="48" spans="1:12" x14ac:dyDescent="0.2">
      <c r="A48" s="256" t="s">
        <v>86</v>
      </c>
      <c r="B48" s="256"/>
      <c r="C48" s="256"/>
      <c r="D48" s="256"/>
      <c r="E48" s="256"/>
      <c r="F48" s="256"/>
      <c r="G48" s="256"/>
      <c r="H48" s="256"/>
      <c r="I48" s="30"/>
      <c r="J48" s="30"/>
      <c r="K48" s="30"/>
      <c r="L48" s="30"/>
    </row>
    <row r="49" spans="1:13" x14ac:dyDescent="0.2">
      <c r="A49" s="30" t="s">
        <v>58</v>
      </c>
      <c r="B49" s="256" t="s">
        <v>59</v>
      </c>
      <c r="C49" s="256"/>
      <c r="D49" s="256"/>
      <c r="E49" s="256" t="s">
        <v>60</v>
      </c>
      <c r="F49" s="256"/>
      <c r="G49" s="256"/>
      <c r="H49" s="256"/>
      <c r="I49" s="256"/>
      <c r="J49" s="256"/>
      <c r="K49" s="256"/>
      <c r="L49" s="256"/>
      <c r="M49" s="28" t="s">
        <v>61</v>
      </c>
    </row>
    <row r="50" spans="1:13" ht="33.75" customHeight="1" x14ac:dyDescent="0.2">
      <c r="A50" s="33">
        <v>1</v>
      </c>
      <c r="B50" s="255" t="s">
        <v>13</v>
      </c>
      <c r="C50" s="255"/>
      <c r="D50" s="255"/>
      <c r="E50" s="254" t="s">
        <v>125</v>
      </c>
      <c r="F50" s="255"/>
      <c r="G50" s="255"/>
      <c r="H50" s="255"/>
      <c r="I50" s="255"/>
      <c r="J50" s="255"/>
      <c r="K50" s="255"/>
      <c r="L50" s="255"/>
    </row>
    <row r="51" spans="1:13" ht="36.75" customHeight="1" x14ac:dyDescent="0.2">
      <c r="A51" s="29">
        <f>+A50+1</f>
        <v>2</v>
      </c>
      <c r="B51" s="255" t="s">
        <v>126</v>
      </c>
      <c r="C51" s="255"/>
      <c r="D51" s="255"/>
      <c r="E51" s="254" t="s">
        <v>131</v>
      </c>
      <c r="F51" s="255"/>
      <c r="G51" s="255"/>
      <c r="H51" s="255"/>
      <c r="I51" s="255"/>
      <c r="J51" s="255"/>
      <c r="K51" s="255"/>
      <c r="L51" s="255"/>
      <c r="M51" s="27"/>
    </row>
  </sheetData>
  <sheetProtection password="C95F"/>
  <mergeCells count="70">
    <mergeCell ref="B51:D51"/>
    <mergeCell ref="E51:L51"/>
    <mergeCell ref="O1:Z1"/>
    <mergeCell ref="A1:M1"/>
    <mergeCell ref="B50:D50"/>
    <mergeCell ref="E50:L50"/>
    <mergeCell ref="B18:D18"/>
    <mergeCell ref="B49:D49"/>
    <mergeCell ref="B23:D23"/>
    <mergeCell ref="B35:D35"/>
    <mergeCell ref="B37:D37"/>
    <mergeCell ref="B19:D19"/>
    <mergeCell ref="B44:D44"/>
    <mergeCell ref="B30:D30"/>
    <mergeCell ref="E49:L49"/>
    <mergeCell ref="A48:H48"/>
    <mergeCell ref="B47:D47"/>
    <mergeCell ref="E47:L47"/>
    <mergeCell ref="E44:L44"/>
    <mergeCell ref="B45:D45"/>
    <mergeCell ref="E43:L43"/>
    <mergeCell ref="B43:D43"/>
    <mergeCell ref="E45:L45"/>
    <mergeCell ref="B46:D46"/>
    <mergeCell ref="E46:L46"/>
    <mergeCell ref="B33:D33"/>
    <mergeCell ref="B34:D34"/>
    <mergeCell ref="B36:D36"/>
    <mergeCell ref="E34:L34"/>
    <mergeCell ref="E36:L36"/>
    <mergeCell ref="E35:L35"/>
    <mergeCell ref="E33:L33"/>
    <mergeCell ref="E37:L37"/>
    <mergeCell ref="E38:L38"/>
    <mergeCell ref="E39:L39"/>
    <mergeCell ref="B40:D40"/>
    <mergeCell ref="B42:D42"/>
    <mergeCell ref="E41:L41"/>
    <mergeCell ref="B38:D38"/>
    <mergeCell ref="B39:D39"/>
    <mergeCell ref="E42:L42"/>
    <mergeCell ref="B41:D41"/>
    <mergeCell ref="E40:L40"/>
    <mergeCell ref="B28:D28"/>
    <mergeCell ref="B24:D24"/>
    <mergeCell ref="B29:D29"/>
    <mergeCell ref="E30:L30"/>
    <mergeCell ref="E26:L26"/>
    <mergeCell ref="B26:D26"/>
    <mergeCell ref="B25:D25"/>
    <mergeCell ref="E25:L25"/>
    <mergeCell ref="E28:L28"/>
    <mergeCell ref="E31:L31"/>
    <mergeCell ref="B31:D31"/>
    <mergeCell ref="B32:D32"/>
    <mergeCell ref="E32:L32"/>
    <mergeCell ref="E29:L29"/>
    <mergeCell ref="B22:D22"/>
    <mergeCell ref="E22:L22"/>
    <mergeCell ref="A17:H17"/>
    <mergeCell ref="E27:L27"/>
    <mergeCell ref="E23:L23"/>
    <mergeCell ref="E20:L20"/>
    <mergeCell ref="B20:D20"/>
    <mergeCell ref="E19:L19"/>
    <mergeCell ref="B21:D21"/>
    <mergeCell ref="B27:D27"/>
    <mergeCell ref="E18:L18"/>
    <mergeCell ref="E21:L21"/>
    <mergeCell ref="E24:L24"/>
  </mergeCells>
  <phoneticPr fontId="0" type="noConversion"/>
  <hyperlinks>
    <hyperlink ref="M18" location="'Load Plan'!A1" display="Back to Load Plan"/>
    <hyperlink ref="M49" location="'Load Plan'!A1" display="Back to Load Plan"/>
  </hyperlinks>
  <pageMargins left="0.75" right="0.75" top="1" bottom="1" header="0.5" footer="0.5"/>
  <pageSetup paperSize="9" scale="64"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topLeftCell="A13" zoomScale="75" zoomScaleNormal="75" workbookViewId="0">
      <selection activeCell="B23" sqref="B23:D23"/>
    </sheetView>
  </sheetViews>
  <sheetFormatPr baseColWidth="10" defaultRowHeight="12.75" x14ac:dyDescent="0.2"/>
  <cols>
    <col min="1" max="16384" width="11.42578125" style="58"/>
  </cols>
  <sheetData>
    <row r="1" spans="1:13" x14ac:dyDescent="0.2">
      <c r="A1" s="261" t="s">
        <v>95</v>
      </c>
      <c r="B1" s="261"/>
      <c r="C1" s="261"/>
      <c r="D1" s="261"/>
      <c r="E1" s="261"/>
      <c r="F1" s="261"/>
      <c r="G1" s="261"/>
      <c r="H1" s="261"/>
      <c r="I1" s="261"/>
      <c r="J1" s="261"/>
      <c r="K1" s="261"/>
      <c r="L1" s="261"/>
      <c r="M1" s="261"/>
    </row>
    <row r="2" spans="1:13" x14ac:dyDescent="0.2">
      <c r="A2" s="137"/>
      <c r="B2" s="137"/>
      <c r="C2" s="137"/>
      <c r="D2" s="137"/>
      <c r="E2" s="137"/>
      <c r="F2" s="137"/>
      <c r="G2" s="137"/>
      <c r="H2" s="137"/>
      <c r="I2" s="137"/>
      <c r="J2" s="137"/>
      <c r="K2" s="137"/>
      <c r="L2" s="137"/>
      <c r="M2" s="138"/>
    </row>
    <row r="3" spans="1:13" x14ac:dyDescent="0.2">
      <c r="A3" s="139" t="s">
        <v>139</v>
      </c>
      <c r="B3" s="137"/>
      <c r="C3" s="137"/>
      <c r="D3" s="137"/>
      <c r="E3" s="137"/>
      <c r="F3" s="137"/>
      <c r="G3" s="137"/>
      <c r="H3" s="137"/>
      <c r="I3" s="137"/>
      <c r="J3" s="137"/>
      <c r="K3" s="137"/>
      <c r="L3" s="137"/>
      <c r="M3" s="138"/>
    </row>
    <row r="4" spans="1:13" x14ac:dyDescent="0.2">
      <c r="A4" s="137"/>
      <c r="B4" s="137"/>
      <c r="C4" s="137"/>
      <c r="D4" s="137"/>
      <c r="E4" s="137"/>
      <c r="F4" s="137"/>
      <c r="G4" s="137"/>
      <c r="H4" s="137"/>
      <c r="I4" s="137"/>
      <c r="J4" s="137"/>
      <c r="K4" s="137"/>
      <c r="L4" s="137"/>
      <c r="M4" s="138"/>
    </row>
    <row r="5" spans="1:13" x14ac:dyDescent="0.2">
      <c r="A5" s="140">
        <v>1</v>
      </c>
      <c r="B5" s="141" t="s">
        <v>132</v>
      </c>
      <c r="C5" s="137"/>
      <c r="D5" s="137"/>
      <c r="E5" s="137"/>
      <c r="F5" s="137"/>
      <c r="G5" s="137"/>
      <c r="H5" s="137"/>
      <c r="I5" s="137"/>
      <c r="J5" s="137"/>
      <c r="K5" s="137"/>
      <c r="L5" s="137"/>
      <c r="M5" s="138"/>
    </row>
    <row r="6" spans="1:13" x14ac:dyDescent="0.2">
      <c r="A6" s="140">
        <f>+A5+1</f>
        <v>2</v>
      </c>
      <c r="B6" s="141" t="s">
        <v>135</v>
      </c>
      <c r="C6" s="137"/>
      <c r="D6" s="137"/>
      <c r="E6" s="137"/>
      <c r="F6" s="137"/>
      <c r="G6" s="137"/>
      <c r="H6" s="137"/>
      <c r="I6" s="137"/>
      <c r="J6" s="137"/>
      <c r="K6" s="137"/>
      <c r="L6" s="137"/>
      <c r="M6" s="138"/>
    </row>
    <row r="7" spans="1:13" x14ac:dyDescent="0.2">
      <c r="A7" s="140">
        <f t="shared" ref="A7:A13" si="0">+A6+1</f>
        <v>3</v>
      </c>
      <c r="B7" s="141" t="s">
        <v>137</v>
      </c>
      <c r="C7" s="137"/>
      <c r="D7" s="137"/>
      <c r="E7" s="137"/>
      <c r="F7" s="137"/>
      <c r="G7" s="137"/>
      <c r="H7" s="137"/>
      <c r="I7" s="137"/>
      <c r="J7" s="137"/>
      <c r="K7" s="137"/>
      <c r="L7" s="137"/>
      <c r="M7" s="138"/>
    </row>
    <row r="8" spans="1:13" x14ac:dyDescent="0.2">
      <c r="A8" s="140">
        <f t="shared" si="0"/>
        <v>4</v>
      </c>
      <c r="B8" s="141" t="s">
        <v>136</v>
      </c>
      <c r="C8" s="137"/>
      <c r="D8" s="137"/>
      <c r="E8" s="137"/>
      <c r="F8" s="137"/>
      <c r="G8" s="137"/>
      <c r="H8" s="137"/>
      <c r="I8" s="137"/>
      <c r="J8" s="137"/>
      <c r="K8" s="137"/>
      <c r="L8" s="137"/>
      <c r="M8" s="138"/>
    </row>
    <row r="9" spans="1:13" x14ac:dyDescent="0.2">
      <c r="A9" s="140">
        <f t="shared" si="0"/>
        <v>5</v>
      </c>
      <c r="B9" s="141" t="s">
        <v>141</v>
      </c>
      <c r="C9" s="137"/>
      <c r="D9" s="137"/>
      <c r="E9" s="137"/>
      <c r="F9" s="137"/>
      <c r="G9" s="137"/>
      <c r="H9" s="137"/>
      <c r="I9" s="137"/>
      <c r="J9" s="137"/>
      <c r="K9" s="137"/>
      <c r="L9" s="137"/>
      <c r="M9" s="138"/>
    </row>
    <row r="10" spans="1:13" x14ac:dyDescent="0.2">
      <c r="A10" s="140">
        <f t="shared" si="0"/>
        <v>6</v>
      </c>
      <c r="B10" s="141" t="s">
        <v>142</v>
      </c>
      <c r="C10" s="137"/>
      <c r="D10" s="137"/>
      <c r="E10" s="137"/>
      <c r="F10" s="137"/>
      <c r="G10" s="137"/>
      <c r="H10" s="137"/>
      <c r="I10" s="137"/>
      <c r="J10" s="137"/>
      <c r="K10" s="137"/>
      <c r="L10" s="137"/>
      <c r="M10" s="138"/>
    </row>
    <row r="11" spans="1:13" x14ac:dyDescent="0.2">
      <c r="A11" s="140">
        <f t="shared" si="0"/>
        <v>7</v>
      </c>
      <c r="B11" s="141" t="s">
        <v>138</v>
      </c>
      <c r="C11" s="137"/>
      <c r="D11" s="137"/>
      <c r="E11" s="137"/>
      <c r="F11" s="137"/>
      <c r="G11" s="137"/>
      <c r="H11" s="137"/>
      <c r="I11" s="137"/>
      <c r="J11" s="137"/>
      <c r="K11" s="137"/>
      <c r="L11" s="137"/>
      <c r="M11" s="138"/>
    </row>
    <row r="12" spans="1:13" x14ac:dyDescent="0.2">
      <c r="A12" s="140">
        <f t="shared" si="0"/>
        <v>8</v>
      </c>
      <c r="B12" s="141" t="s">
        <v>134</v>
      </c>
      <c r="C12" s="137"/>
      <c r="D12" s="137"/>
      <c r="E12" s="137"/>
      <c r="F12" s="137"/>
      <c r="G12" s="137"/>
      <c r="H12" s="137"/>
      <c r="I12" s="137"/>
      <c r="J12" s="137"/>
      <c r="K12" s="137"/>
      <c r="L12" s="137"/>
      <c r="M12" s="138"/>
    </row>
    <row r="13" spans="1:13" x14ac:dyDescent="0.2">
      <c r="A13" s="140">
        <f t="shared" si="0"/>
        <v>9</v>
      </c>
      <c r="B13" s="141" t="s">
        <v>133</v>
      </c>
      <c r="C13" s="137"/>
      <c r="D13" s="137"/>
      <c r="E13" s="137"/>
      <c r="F13" s="137"/>
      <c r="G13" s="137"/>
      <c r="H13" s="137"/>
      <c r="I13" s="137"/>
      <c r="J13" s="137"/>
      <c r="K13" s="137"/>
      <c r="L13" s="137"/>
      <c r="M13" s="138"/>
    </row>
    <row r="14" spans="1:13" x14ac:dyDescent="0.2">
      <c r="A14" s="137"/>
      <c r="B14" s="137"/>
      <c r="C14" s="137"/>
      <c r="D14" s="137"/>
      <c r="E14" s="137"/>
      <c r="F14" s="137"/>
      <c r="G14" s="137"/>
      <c r="H14" s="137"/>
      <c r="I14" s="137"/>
      <c r="J14" s="137"/>
      <c r="K14" s="137"/>
      <c r="L14" s="137"/>
      <c r="M14" s="138"/>
    </row>
    <row r="15" spans="1:13" x14ac:dyDescent="0.2">
      <c r="A15" s="139" t="s">
        <v>140</v>
      </c>
      <c r="B15" s="137"/>
      <c r="C15" s="137"/>
      <c r="D15" s="137"/>
      <c r="E15" s="137"/>
      <c r="F15" s="137"/>
      <c r="G15" s="137"/>
      <c r="H15" s="137"/>
      <c r="I15" s="137"/>
      <c r="J15" s="137"/>
      <c r="K15" s="137"/>
      <c r="L15" s="137"/>
      <c r="M15" s="138"/>
    </row>
    <row r="16" spans="1:13" x14ac:dyDescent="0.2">
      <c r="A16" s="137"/>
      <c r="B16" s="137"/>
      <c r="C16" s="137"/>
      <c r="D16" s="137"/>
      <c r="E16" s="137"/>
      <c r="F16" s="137"/>
      <c r="G16" s="137"/>
      <c r="H16" s="137"/>
      <c r="I16" s="137"/>
      <c r="J16" s="137"/>
      <c r="K16" s="137"/>
      <c r="L16" s="137"/>
      <c r="M16" s="138"/>
    </row>
    <row r="17" spans="1:13" x14ac:dyDescent="0.2">
      <c r="A17" s="260" t="s">
        <v>57</v>
      </c>
      <c r="B17" s="260"/>
      <c r="C17" s="260"/>
      <c r="D17" s="260"/>
      <c r="E17" s="260"/>
      <c r="F17" s="260"/>
      <c r="G17" s="260"/>
      <c r="H17" s="260"/>
      <c r="I17" s="142"/>
      <c r="J17" s="142"/>
      <c r="K17" s="142"/>
      <c r="L17" s="142"/>
      <c r="M17" s="138"/>
    </row>
    <row r="18" spans="1:13" x14ac:dyDescent="0.2">
      <c r="A18" s="142" t="s">
        <v>58</v>
      </c>
      <c r="B18" s="260" t="s">
        <v>59</v>
      </c>
      <c r="C18" s="260"/>
      <c r="D18" s="260"/>
      <c r="E18" s="260" t="s">
        <v>60</v>
      </c>
      <c r="F18" s="260"/>
      <c r="G18" s="260"/>
      <c r="H18" s="260"/>
      <c r="I18" s="260"/>
      <c r="J18" s="260"/>
      <c r="K18" s="260"/>
      <c r="L18" s="260"/>
      <c r="M18" s="143" t="s">
        <v>61</v>
      </c>
    </row>
    <row r="19" spans="1:13" x14ac:dyDescent="0.2">
      <c r="A19" s="140">
        <v>1</v>
      </c>
      <c r="B19" s="259" t="s">
        <v>1</v>
      </c>
      <c r="C19" s="259"/>
      <c r="D19" s="259"/>
      <c r="E19" s="259" t="s">
        <v>62</v>
      </c>
      <c r="F19" s="259"/>
      <c r="G19" s="259"/>
      <c r="H19" s="259"/>
      <c r="I19" s="259"/>
      <c r="J19" s="259"/>
      <c r="K19" s="259"/>
      <c r="L19" s="259"/>
      <c r="M19" s="138"/>
    </row>
    <row r="20" spans="1:13" x14ac:dyDescent="0.2">
      <c r="A20" s="140">
        <f>A19+1</f>
        <v>2</v>
      </c>
      <c r="B20" s="259" t="s">
        <v>2</v>
      </c>
      <c r="C20" s="259"/>
      <c r="D20" s="259"/>
      <c r="E20" s="259" t="s">
        <v>63</v>
      </c>
      <c r="F20" s="259"/>
      <c r="G20" s="259"/>
      <c r="H20" s="259"/>
      <c r="I20" s="259"/>
      <c r="J20" s="259"/>
      <c r="K20" s="259"/>
      <c r="L20" s="259"/>
      <c r="M20" s="138"/>
    </row>
    <row r="21" spans="1:13" ht="43.5" customHeight="1" x14ac:dyDescent="0.2">
      <c r="A21" s="140">
        <f t="shared" ref="A21:A49" si="1">A20+1</f>
        <v>3</v>
      </c>
      <c r="B21" s="259" t="s">
        <v>93</v>
      </c>
      <c r="C21" s="259"/>
      <c r="D21" s="259"/>
      <c r="E21" s="259" t="s">
        <v>94</v>
      </c>
      <c r="F21" s="259"/>
      <c r="G21" s="259"/>
      <c r="H21" s="259"/>
      <c r="I21" s="259"/>
      <c r="J21" s="259"/>
      <c r="K21" s="259"/>
      <c r="L21" s="259"/>
      <c r="M21" s="138"/>
    </row>
    <row r="22" spans="1:13" ht="43.5" customHeight="1" x14ac:dyDescent="0.2">
      <c r="A22" s="140">
        <f t="shared" si="1"/>
        <v>4</v>
      </c>
      <c r="B22" s="259" t="s">
        <v>148</v>
      </c>
      <c r="C22" s="259"/>
      <c r="D22" s="259"/>
      <c r="E22" s="259" t="s">
        <v>149</v>
      </c>
      <c r="F22" s="259"/>
      <c r="G22" s="259"/>
      <c r="H22" s="259"/>
      <c r="I22" s="259"/>
      <c r="J22" s="259"/>
      <c r="K22" s="259"/>
      <c r="L22" s="259"/>
      <c r="M22" s="138"/>
    </row>
    <row r="23" spans="1:13" ht="86.25" customHeight="1" x14ac:dyDescent="0.2">
      <c r="A23" s="140">
        <f t="shared" si="1"/>
        <v>5</v>
      </c>
      <c r="B23" s="259" t="s">
        <v>104</v>
      </c>
      <c r="C23" s="259"/>
      <c r="D23" s="259"/>
      <c r="E23" s="259" t="s">
        <v>154</v>
      </c>
      <c r="F23" s="259"/>
      <c r="G23" s="259"/>
      <c r="H23" s="259"/>
      <c r="I23" s="259"/>
      <c r="J23" s="259"/>
      <c r="K23" s="259"/>
      <c r="L23" s="259"/>
      <c r="M23" s="138"/>
    </row>
    <row r="24" spans="1:13" x14ac:dyDescent="0.2">
      <c r="A24" s="140">
        <f t="shared" si="1"/>
        <v>6</v>
      </c>
      <c r="B24" s="259" t="s">
        <v>97</v>
      </c>
      <c r="C24" s="259"/>
      <c r="D24" s="259"/>
      <c r="E24" s="259" t="s">
        <v>96</v>
      </c>
      <c r="F24" s="259"/>
      <c r="G24" s="259"/>
      <c r="H24" s="259"/>
      <c r="I24" s="259"/>
      <c r="J24" s="259"/>
      <c r="K24" s="259"/>
      <c r="L24" s="259"/>
      <c r="M24" s="138"/>
    </row>
    <row r="25" spans="1:13" ht="51.75" customHeight="1" x14ac:dyDescent="0.2">
      <c r="A25" s="140">
        <f t="shared" si="1"/>
        <v>7</v>
      </c>
      <c r="B25" s="259" t="s">
        <v>127</v>
      </c>
      <c r="C25" s="259"/>
      <c r="D25" s="259"/>
      <c r="E25" s="259" t="s">
        <v>121</v>
      </c>
      <c r="F25" s="259"/>
      <c r="G25" s="259"/>
      <c r="H25" s="259"/>
      <c r="I25" s="259"/>
      <c r="J25" s="259"/>
      <c r="K25" s="259"/>
      <c r="L25" s="259"/>
      <c r="M25" s="138"/>
    </row>
    <row r="26" spans="1:13" x14ac:dyDescent="0.2">
      <c r="A26" s="140">
        <f t="shared" si="1"/>
        <v>8</v>
      </c>
      <c r="B26" s="259" t="s">
        <v>92</v>
      </c>
      <c r="C26" s="259"/>
      <c r="D26" s="259"/>
      <c r="E26" s="259" t="s">
        <v>90</v>
      </c>
      <c r="F26" s="259"/>
      <c r="G26" s="259"/>
      <c r="H26" s="259"/>
      <c r="I26" s="259"/>
      <c r="J26" s="259"/>
      <c r="K26" s="259"/>
      <c r="L26" s="259"/>
      <c r="M26" s="138"/>
    </row>
    <row r="27" spans="1:13" x14ac:dyDescent="0.2">
      <c r="A27" s="140">
        <f t="shared" si="1"/>
        <v>9</v>
      </c>
      <c r="B27" s="259" t="s">
        <v>82</v>
      </c>
      <c r="C27" s="259"/>
      <c r="D27" s="259"/>
      <c r="E27" s="259" t="s">
        <v>106</v>
      </c>
      <c r="F27" s="259"/>
      <c r="G27" s="259"/>
      <c r="H27" s="259"/>
      <c r="I27" s="259"/>
      <c r="J27" s="259"/>
      <c r="K27" s="259"/>
      <c r="L27" s="259"/>
      <c r="M27" s="138"/>
    </row>
    <row r="28" spans="1:13" x14ac:dyDescent="0.2">
      <c r="A28" s="140">
        <f t="shared" si="1"/>
        <v>10</v>
      </c>
      <c r="B28" s="259" t="s">
        <v>130</v>
      </c>
      <c r="C28" s="259"/>
      <c r="D28" s="259"/>
      <c r="E28" s="259" t="s">
        <v>99</v>
      </c>
      <c r="F28" s="259"/>
      <c r="G28" s="259"/>
      <c r="H28" s="259"/>
      <c r="I28" s="259"/>
      <c r="J28" s="259"/>
      <c r="K28" s="259"/>
      <c r="L28" s="259"/>
      <c r="M28" s="138"/>
    </row>
    <row r="29" spans="1:13" x14ac:dyDescent="0.2">
      <c r="A29" s="140">
        <f t="shared" si="1"/>
        <v>11</v>
      </c>
      <c r="B29" s="259" t="s">
        <v>83</v>
      </c>
      <c r="C29" s="259"/>
      <c r="D29" s="259"/>
      <c r="E29" s="259" t="s">
        <v>100</v>
      </c>
      <c r="F29" s="259"/>
      <c r="G29" s="259"/>
      <c r="H29" s="259"/>
      <c r="I29" s="259"/>
      <c r="J29" s="259"/>
      <c r="K29" s="259"/>
      <c r="L29" s="259"/>
      <c r="M29" s="138"/>
    </row>
    <row r="30" spans="1:13" x14ac:dyDescent="0.2">
      <c r="A30" s="140">
        <f t="shared" si="1"/>
        <v>12</v>
      </c>
      <c r="B30" s="259" t="s">
        <v>66</v>
      </c>
      <c r="C30" s="259"/>
      <c r="D30" s="259"/>
      <c r="E30" s="259" t="s">
        <v>67</v>
      </c>
      <c r="F30" s="259"/>
      <c r="G30" s="259"/>
      <c r="H30" s="259"/>
      <c r="I30" s="259"/>
      <c r="J30" s="259"/>
      <c r="K30" s="259"/>
      <c r="L30" s="259"/>
      <c r="M30" s="138"/>
    </row>
    <row r="31" spans="1:13" x14ac:dyDescent="0.2">
      <c r="A31" s="140">
        <f t="shared" si="1"/>
        <v>13</v>
      </c>
      <c r="B31" s="259" t="s">
        <v>68</v>
      </c>
      <c r="C31" s="259"/>
      <c r="D31" s="259"/>
      <c r="E31" s="259" t="s">
        <v>103</v>
      </c>
      <c r="F31" s="259"/>
      <c r="G31" s="259"/>
      <c r="H31" s="259"/>
      <c r="I31" s="259"/>
      <c r="J31" s="259"/>
      <c r="K31" s="259"/>
      <c r="L31" s="259"/>
      <c r="M31" s="138"/>
    </row>
    <row r="32" spans="1:13" x14ac:dyDescent="0.2">
      <c r="A32" s="140">
        <f t="shared" si="1"/>
        <v>14</v>
      </c>
      <c r="B32" s="259" t="s">
        <v>14</v>
      </c>
      <c r="C32" s="259"/>
      <c r="D32" s="259"/>
      <c r="E32" s="259" t="s">
        <v>101</v>
      </c>
      <c r="F32" s="259"/>
      <c r="G32" s="259"/>
      <c r="H32" s="259"/>
      <c r="I32" s="259"/>
      <c r="J32" s="259"/>
      <c r="K32" s="259"/>
      <c r="L32" s="259"/>
      <c r="M32" s="138"/>
    </row>
    <row r="33" spans="1:13" x14ac:dyDescent="0.2">
      <c r="A33" s="140">
        <f t="shared" si="1"/>
        <v>15</v>
      </c>
      <c r="B33" s="259" t="s">
        <v>15</v>
      </c>
      <c r="C33" s="259"/>
      <c r="D33" s="259"/>
      <c r="E33" s="259" t="s">
        <v>69</v>
      </c>
      <c r="F33" s="259"/>
      <c r="G33" s="259"/>
      <c r="H33" s="259"/>
      <c r="I33" s="259"/>
      <c r="J33" s="259"/>
      <c r="K33" s="259"/>
      <c r="L33" s="259"/>
      <c r="M33" s="138"/>
    </row>
    <row r="34" spans="1:13" x14ac:dyDescent="0.2">
      <c r="A34" s="140">
        <f t="shared" si="1"/>
        <v>16</v>
      </c>
      <c r="B34" s="259" t="s">
        <v>70</v>
      </c>
      <c r="C34" s="259"/>
      <c r="D34" s="259"/>
      <c r="E34" s="259" t="s">
        <v>116</v>
      </c>
      <c r="F34" s="259"/>
      <c r="G34" s="259"/>
      <c r="H34" s="259"/>
      <c r="I34" s="259"/>
      <c r="J34" s="259"/>
      <c r="K34" s="259"/>
      <c r="L34" s="259"/>
      <c r="M34" s="138"/>
    </row>
    <row r="35" spans="1:13" x14ac:dyDescent="0.2">
      <c r="A35" s="140">
        <f t="shared" si="1"/>
        <v>17</v>
      </c>
      <c r="B35" s="259" t="s">
        <v>80</v>
      </c>
      <c r="C35" s="259"/>
      <c r="D35" s="259"/>
      <c r="E35" s="259" t="s">
        <v>81</v>
      </c>
      <c r="F35" s="259"/>
      <c r="G35" s="259"/>
      <c r="H35" s="259"/>
      <c r="I35" s="259"/>
      <c r="J35" s="259"/>
      <c r="K35" s="259"/>
      <c r="L35" s="259"/>
      <c r="M35" s="138"/>
    </row>
    <row r="36" spans="1:13" x14ac:dyDescent="0.2">
      <c r="A36" s="140">
        <f t="shared" si="1"/>
        <v>18</v>
      </c>
      <c r="B36" s="259" t="s">
        <v>71</v>
      </c>
      <c r="C36" s="259"/>
      <c r="D36" s="259"/>
      <c r="E36" s="259" t="s">
        <v>107</v>
      </c>
      <c r="F36" s="259"/>
      <c r="G36" s="259"/>
      <c r="H36" s="259"/>
      <c r="I36" s="259"/>
      <c r="J36" s="259"/>
      <c r="K36" s="259"/>
      <c r="L36" s="259"/>
      <c r="M36" s="138"/>
    </row>
    <row r="37" spans="1:13" x14ac:dyDescent="0.2">
      <c r="A37" s="140">
        <f t="shared" si="1"/>
        <v>19</v>
      </c>
      <c r="B37" s="259" t="s">
        <v>72</v>
      </c>
      <c r="C37" s="259"/>
      <c r="D37" s="259"/>
      <c r="E37" s="259" t="s">
        <v>108</v>
      </c>
      <c r="F37" s="259"/>
      <c r="G37" s="259"/>
      <c r="H37" s="259"/>
      <c r="I37" s="259"/>
      <c r="J37" s="259"/>
      <c r="K37" s="259"/>
      <c r="L37" s="259"/>
      <c r="M37" s="138"/>
    </row>
    <row r="38" spans="1:13" ht="49.5" customHeight="1" x14ac:dyDescent="0.2">
      <c r="A38" s="140">
        <f t="shared" si="1"/>
        <v>20</v>
      </c>
      <c r="B38" s="259" t="s">
        <v>73</v>
      </c>
      <c r="C38" s="259"/>
      <c r="D38" s="259"/>
      <c r="E38" s="259" t="s">
        <v>74</v>
      </c>
      <c r="F38" s="259"/>
      <c r="G38" s="259"/>
      <c r="H38" s="259"/>
      <c r="I38" s="259"/>
      <c r="J38" s="259"/>
      <c r="K38" s="259"/>
      <c r="L38" s="259"/>
      <c r="M38" s="138"/>
    </row>
    <row r="39" spans="1:13" ht="37.5" customHeight="1" x14ac:dyDescent="0.2">
      <c r="A39" s="140">
        <f t="shared" si="1"/>
        <v>21</v>
      </c>
      <c r="B39" s="259" t="s">
        <v>75</v>
      </c>
      <c r="C39" s="259"/>
      <c r="D39" s="259"/>
      <c r="E39" s="259" t="s">
        <v>76</v>
      </c>
      <c r="F39" s="259"/>
      <c r="G39" s="259"/>
      <c r="H39" s="259"/>
      <c r="I39" s="259"/>
      <c r="J39" s="259"/>
      <c r="K39" s="259"/>
      <c r="L39" s="259"/>
      <c r="M39" s="138"/>
    </row>
    <row r="40" spans="1:13" x14ac:dyDescent="0.2">
      <c r="A40" s="140">
        <f t="shared" si="1"/>
        <v>22</v>
      </c>
      <c r="B40" s="259" t="s">
        <v>123</v>
      </c>
      <c r="C40" s="259"/>
      <c r="D40" s="259"/>
      <c r="E40" s="259" t="s">
        <v>102</v>
      </c>
      <c r="F40" s="259"/>
      <c r="G40" s="259"/>
      <c r="H40" s="259"/>
      <c r="I40" s="259"/>
      <c r="J40" s="259"/>
      <c r="K40" s="259"/>
      <c r="L40" s="259"/>
      <c r="M40" s="138"/>
    </row>
    <row r="41" spans="1:13" ht="43.5" customHeight="1" x14ac:dyDescent="0.2">
      <c r="A41" s="140">
        <f t="shared" si="1"/>
        <v>23</v>
      </c>
      <c r="B41" s="259" t="s">
        <v>122</v>
      </c>
      <c r="C41" s="259"/>
      <c r="D41" s="259"/>
      <c r="E41" s="259" t="s">
        <v>124</v>
      </c>
      <c r="F41" s="259"/>
      <c r="G41" s="259"/>
      <c r="H41" s="259"/>
      <c r="I41" s="259"/>
      <c r="J41" s="259"/>
      <c r="K41" s="259"/>
      <c r="L41" s="259"/>
      <c r="M41" s="138"/>
    </row>
    <row r="42" spans="1:13" x14ac:dyDescent="0.2">
      <c r="A42" s="140">
        <f t="shared" si="1"/>
        <v>24</v>
      </c>
      <c r="B42" s="259" t="s">
        <v>77</v>
      </c>
      <c r="C42" s="259"/>
      <c r="D42" s="259"/>
      <c r="E42" s="259" t="s">
        <v>109</v>
      </c>
      <c r="F42" s="259"/>
      <c r="G42" s="259"/>
      <c r="H42" s="259"/>
      <c r="I42" s="259"/>
      <c r="J42" s="259"/>
      <c r="K42" s="259"/>
      <c r="L42" s="259"/>
      <c r="M42" s="138"/>
    </row>
    <row r="43" spans="1:13" x14ac:dyDescent="0.2">
      <c r="A43" s="140">
        <f t="shared" si="1"/>
        <v>25</v>
      </c>
      <c r="B43" s="259" t="s">
        <v>78</v>
      </c>
      <c r="C43" s="259"/>
      <c r="D43" s="259"/>
      <c r="E43" s="259" t="s">
        <v>79</v>
      </c>
      <c r="F43" s="259"/>
      <c r="G43" s="259"/>
      <c r="H43" s="259"/>
      <c r="I43" s="259"/>
      <c r="J43" s="259"/>
      <c r="K43" s="259"/>
      <c r="L43" s="259"/>
      <c r="M43" s="138"/>
    </row>
    <row r="44" spans="1:13" x14ac:dyDescent="0.2">
      <c r="A44" s="140">
        <f t="shared" si="1"/>
        <v>26</v>
      </c>
      <c r="B44" s="259" t="s">
        <v>84</v>
      </c>
      <c r="C44" s="259"/>
      <c r="D44" s="259"/>
      <c r="E44" s="259" t="s">
        <v>85</v>
      </c>
      <c r="F44" s="259"/>
      <c r="G44" s="259"/>
      <c r="H44" s="259"/>
      <c r="I44" s="259"/>
      <c r="J44" s="259"/>
      <c r="K44" s="259"/>
      <c r="L44" s="259"/>
      <c r="M44" s="138"/>
    </row>
    <row r="45" spans="1:13" x14ac:dyDescent="0.2">
      <c r="A45" s="140">
        <f t="shared" si="1"/>
        <v>27</v>
      </c>
      <c r="B45" s="259" t="s">
        <v>111</v>
      </c>
      <c r="C45" s="259"/>
      <c r="D45" s="259"/>
      <c r="E45" s="259" t="s">
        <v>112</v>
      </c>
      <c r="F45" s="259"/>
      <c r="G45" s="259"/>
      <c r="H45" s="259"/>
      <c r="I45" s="259"/>
      <c r="J45" s="259"/>
      <c r="K45" s="259"/>
      <c r="L45" s="259"/>
      <c r="M45" s="138"/>
    </row>
    <row r="46" spans="1:13" x14ac:dyDescent="0.2">
      <c r="A46" s="140">
        <f t="shared" si="1"/>
        <v>28</v>
      </c>
      <c r="B46" s="259" t="s">
        <v>143</v>
      </c>
      <c r="C46" s="259"/>
      <c r="D46" s="259"/>
      <c r="E46" s="259" t="s">
        <v>144</v>
      </c>
      <c r="F46" s="259"/>
      <c r="G46" s="259"/>
      <c r="H46" s="259"/>
      <c r="I46" s="259"/>
      <c r="J46" s="259"/>
      <c r="K46" s="259"/>
      <c r="L46" s="259"/>
      <c r="M46" s="138"/>
    </row>
    <row r="47" spans="1:13" x14ac:dyDescent="0.2">
      <c r="A47" s="140">
        <f t="shared" si="1"/>
        <v>29</v>
      </c>
      <c r="B47" s="259" t="s">
        <v>64</v>
      </c>
      <c r="C47" s="259"/>
      <c r="D47" s="259"/>
      <c r="E47" s="259" t="s">
        <v>65</v>
      </c>
      <c r="F47" s="259"/>
      <c r="G47" s="259"/>
      <c r="H47" s="259"/>
      <c r="I47" s="259"/>
      <c r="J47" s="259"/>
      <c r="K47" s="259"/>
      <c r="L47" s="259"/>
      <c r="M47" s="138"/>
    </row>
    <row r="48" spans="1:13" ht="12.75" customHeight="1" x14ac:dyDescent="0.2">
      <c r="A48" s="140">
        <f t="shared" si="1"/>
        <v>30</v>
      </c>
      <c r="B48" s="259" t="s">
        <v>151</v>
      </c>
      <c r="C48" s="259"/>
      <c r="D48" s="259"/>
      <c r="E48" s="259" t="s">
        <v>150</v>
      </c>
      <c r="F48" s="259"/>
      <c r="G48" s="259"/>
      <c r="H48" s="259"/>
      <c r="I48" s="259"/>
      <c r="J48" s="259"/>
      <c r="K48" s="259"/>
      <c r="L48" s="259"/>
      <c r="M48" s="138"/>
    </row>
    <row r="49" spans="1:13" ht="58.5" customHeight="1" x14ac:dyDescent="0.2">
      <c r="A49" s="140">
        <f t="shared" si="1"/>
        <v>31</v>
      </c>
      <c r="B49" s="259" t="s">
        <v>113</v>
      </c>
      <c r="C49" s="259"/>
      <c r="D49" s="259"/>
      <c r="E49" s="259" t="s">
        <v>155</v>
      </c>
      <c r="F49" s="259"/>
      <c r="G49" s="259"/>
      <c r="H49" s="259"/>
      <c r="I49" s="259"/>
      <c r="J49" s="259"/>
      <c r="K49" s="259"/>
      <c r="L49" s="259"/>
      <c r="M49" s="138"/>
    </row>
    <row r="50" spans="1:13" x14ac:dyDescent="0.2">
      <c r="A50" s="260" t="s">
        <v>86</v>
      </c>
      <c r="B50" s="260"/>
      <c r="C50" s="260"/>
      <c r="D50" s="260"/>
      <c r="E50" s="260"/>
      <c r="F50" s="260"/>
      <c r="G50" s="260"/>
      <c r="H50" s="260"/>
      <c r="I50" s="142"/>
      <c r="J50" s="142"/>
      <c r="K50" s="142"/>
      <c r="L50" s="142"/>
      <c r="M50" s="138"/>
    </row>
    <row r="51" spans="1:13" x14ac:dyDescent="0.2">
      <c r="A51" s="142" t="s">
        <v>58</v>
      </c>
      <c r="B51" s="260" t="s">
        <v>59</v>
      </c>
      <c r="C51" s="260"/>
      <c r="D51" s="260"/>
      <c r="E51" s="260" t="s">
        <v>60</v>
      </c>
      <c r="F51" s="260"/>
      <c r="G51" s="260"/>
      <c r="H51" s="260"/>
      <c r="I51" s="260"/>
      <c r="J51" s="260"/>
      <c r="K51" s="260"/>
      <c r="L51" s="260"/>
      <c r="M51" s="143" t="s">
        <v>61</v>
      </c>
    </row>
    <row r="52" spans="1:13" x14ac:dyDescent="0.2">
      <c r="A52" s="144">
        <v>1</v>
      </c>
      <c r="B52" s="259" t="s">
        <v>13</v>
      </c>
      <c r="C52" s="259"/>
      <c r="D52" s="259"/>
      <c r="E52" s="259" t="s">
        <v>125</v>
      </c>
      <c r="F52" s="259"/>
      <c r="G52" s="259"/>
      <c r="H52" s="259"/>
      <c r="I52" s="259"/>
      <c r="J52" s="259"/>
      <c r="K52" s="259"/>
      <c r="L52" s="259"/>
      <c r="M52" s="138"/>
    </row>
    <row r="53" spans="1:13" x14ac:dyDescent="0.2">
      <c r="A53" s="138">
        <f>+A52+1</f>
        <v>2</v>
      </c>
      <c r="B53" s="259" t="s">
        <v>126</v>
      </c>
      <c r="C53" s="259"/>
      <c r="D53" s="259"/>
      <c r="E53" s="259" t="s">
        <v>131</v>
      </c>
      <c r="F53" s="259"/>
      <c r="G53" s="259"/>
      <c r="H53" s="259"/>
      <c r="I53" s="259"/>
      <c r="J53" s="259"/>
      <c r="K53" s="259"/>
      <c r="L53" s="259"/>
      <c r="M53" s="145"/>
    </row>
    <row r="54" spans="1:13" x14ac:dyDescent="0.2">
      <c r="A54" s="138"/>
      <c r="B54" s="138"/>
      <c r="C54" s="138"/>
      <c r="D54" s="138"/>
      <c r="E54" s="138"/>
      <c r="F54" s="138"/>
      <c r="G54" s="138"/>
      <c r="H54" s="138"/>
      <c r="I54" s="138"/>
      <c r="J54" s="138"/>
      <c r="K54" s="138"/>
      <c r="L54" s="138"/>
      <c r="M54" s="138"/>
    </row>
    <row r="55" spans="1:13" x14ac:dyDescent="0.2">
      <c r="A55" s="138"/>
      <c r="B55" s="138"/>
      <c r="C55" s="138"/>
      <c r="D55" s="138"/>
      <c r="E55" s="138"/>
      <c r="F55" s="138"/>
      <c r="G55" s="138"/>
      <c r="H55" s="138"/>
      <c r="I55" s="138"/>
      <c r="J55" s="138"/>
      <c r="K55" s="138"/>
      <c r="L55" s="138"/>
      <c r="M55" s="138"/>
    </row>
    <row r="56" spans="1:13" x14ac:dyDescent="0.2">
      <c r="A56" s="138"/>
      <c r="B56" s="138"/>
      <c r="C56" s="138"/>
      <c r="D56" s="138"/>
      <c r="E56" s="138"/>
      <c r="F56" s="138"/>
      <c r="G56" s="138"/>
      <c r="H56" s="138"/>
      <c r="I56" s="138"/>
      <c r="J56" s="138"/>
      <c r="K56" s="138"/>
      <c r="L56" s="138"/>
      <c r="M56" s="138"/>
    </row>
    <row r="57" spans="1:13" x14ac:dyDescent="0.2">
      <c r="A57" s="138"/>
      <c r="B57" s="138"/>
      <c r="C57" s="138"/>
      <c r="D57" s="138"/>
      <c r="E57" s="138"/>
      <c r="F57" s="138"/>
      <c r="G57" s="138"/>
      <c r="H57" s="138"/>
      <c r="I57" s="138"/>
      <c r="J57" s="138"/>
      <c r="K57" s="138"/>
      <c r="L57" s="138"/>
      <c r="M57" s="138"/>
    </row>
    <row r="58" spans="1:13" x14ac:dyDescent="0.2">
      <c r="A58" s="138"/>
      <c r="B58" s="138"/>
      <c r="C58" s="138"/>
      <c r="D58" s="138"/>
      <c r="E58" s="138"/>
      <c r="F58" s="138"/>
      <c r="G58" s="138"/>
      <c r="H58" s="138"/>
      <c r="I58" s="138"/>
      <c r="J58" s="138"/>
      <c r="K58" s="138"/>
      <c r="L58" s="138"/>
      <c r="M58" s="138"/>
    </row>
    <row r="59" spans="1:13" x14ac:dyDescent="0.2">
      <c r="A59" s="138"/>
      <c r="B59" s="138"/>
      <c r="C59" s="138"/>
      <c r="D59" s="138"/>
      <c r="E59" s="138"/>
      <c r="F59" s="138"/>
      <c r="G59" s="138"/>
      <c r="H59" s="138"/>
      <c r="I59" s="138"/>
      <c r="J59" s="138"/>
      <c r="K59" s="138"/>
      <c r="L59" s="138"/>
      <c r="M59" s="138"/>
    </row>
    <row r="60" spans="1:13" x14ac:dyDescent="0.2">
      <c r="A60" s="138"/>
      <c r="B60" s="138"/>
      <c r="C60" s="138"/>
      <c r="D60" s="138"/>
      <c r="E60" s="138"/>
      <c r="F60" s="138"/>
      <c r="G60" s="138"/>
      <c r="H60" s="138"/>
      <c r="I60" s="138"/>
      <c r="J60" s="138"/>
      <c r="K60" s="138"/>
      <c r="L60" s="138"/>
      <c r="M60" s="138"/>
    </row>
    <row r="61" spans="1:13" x14ac:dyDescent="0.2">
      <c r="A61" s="138"/>
      <c r="B61" s="138"/>
      <c r="C61" s="138"/>
      <c r="D61" s="138"/>
      <c r="E61" s="138"/>
      <c r="F61" s="138"/>
      <c r="G61" s="138"/>
      <c r="H61" s="138"/>
      <c r="I61" s="138"/>
      <c r="J61" s="138"/>
      <c r="K61" s="138"/>
      <c r="L61" s="138"/>
      <c r="M61" s="138"/>
    </row>
    <row r="62" spans="1:13" x14ac:dyDescent="0.2">
      <c r="A62" s="138"/>
      <c r="B62" s="138"/>
      <c r="C62" s="138"/>
      <c r="D62" s="138"/>
      <c r="E62" s="138"/>
      <c r="F62" s="138"/>
      <c r="G62" s="138"/>
      <c r="H62" s="138"/>
      <c r="I62" s="138"/>
      <c r="J62" s="138"/>
      <c r="K62" s="138"/>
      <c r="L62" s="138"/>
      <c r="M62" s="138"/>
    </row>
    <row r="63" spans="1:13" x14ac:dyDescent="0.2">
      <c r="A63" s="138"/>
      <c r="B63" s="138"/>
      <c r="C63" s="138"/>
      <c r="D63" s="138"/>
      <c r="E63" s="138"/>
      <c r="F63" s="138"/>
      <c r="G63" s="138"/>
      <c r="H63" s="138"/>
      <c r="I63" s="138"/>
      <c r="J63" s="138"/>
      <c r="K63" s="138"/>
      <c r="L63" s="138"/>
      <c r="M63" s="138"/>
    </row>
    <row r="64" spans="1:13" x14ac:dyDescent="0.2">
      <c r="A64" s="138"/>
      <c r="B64" s="138"/>
      <c r="C64" s="138"/>
      <c r="D64" s="138"/>
      <c r="E64" s="138"/>
      <c r="F64" s="138"/>
      <c r="G64" s="138"/>
      <c r="H64" s="138"/>
      <c r="I64" s="138"/>
      <c r="J64" s="138"/>
      <c r="K64" s="138"/>
      <c r="L64" s="138"/>
      <c r="M64" s="138"/>
    </row>
  </sheetData>
  <mergeCells count="73">
    <mergeCell ref="B24:D24"/>
    <mergeCell ref="E24:L24"/>
    <mergeCell ref="B25:D25"/>
    <mergeCell ref="E25:L25"/>
    <mergeCell ref="E49:L49"/>
    <mergeCell ref="B27:D27"/>
    <mergeCell ref="E27:L27"/>
    <mergeCell ref="B28:D28"/>
    <mergeCell ref="E28:L28"/>
    <mergeCell ref="B29:D29"/>
    <mergeCell ref="E29:L29"/>
    <mergeCell ref="B26:D26"/>
    <mergeCell ref="E26:L26"/>
    <mergeCell ref="B31:D31"/>
    <mergeCell ref="E31:L31"/>
    <mergeCell ref="B32:D32"/>
    <mergeCell ref="A1:M1"/>
    <mergeCell ref="A17:H17"/>
    <mergeCell ref="B18:D18"/>
    <mergeCell ref="E18:L18"/>
    <mergeCell ref="B19:D19"/>
    <mergeCell ref="E19:L19"/>
    <mergeCell ref="B20:D20"/>
    <mergeCell ref="E20:L20"/>
    <mergeCell ref="B21:D21"/>
    <mergeCell ref="E21:L21"/>
    <mergeCell ref="B23:D23"/>
    <mergeCell ref="E23:L23"/>
    <mergeCell ref="B22:D22"/>
    <mergeCell ref="E22:L22"/>
    <mergeCell ref="E32:L32"/>
    <mergeCell ref="B30:D30"/>
    <mergeCell ref="E30:L30"/>
    <mergeCell ref="B33:D33"/>
    <mergeCell ref="E33:L33"/>
    <mergeCell ref="B34:D34"/>
    <mergeCell ref="E34:L34"/>
    <mergeCell ref="B35:D35"/>
    <mergeCell ref="E35:L35"/>
    <mergeCell ref="B36:D36"/>
    <mergeCell ref="E36:L36"/>
    <mergeCell ref="B37:D37"/>
    <mergeCell ref="E37:L37"/>
    <mergeCell ref="B38:D38"/>
    <mergeCell ref="E38:L38"/>
    <mergeCell ref="B39:D39"/>
    <mergeCell ref="E39:L39"/>
    <mergeCell ref="B40:D40"/>
    <mergeCell ref="E40:L40"/>
    <mergeCell ref="B41:D41"/>
    <mergeCell ref="E41:L41"/>
    <mergeCell ref="B42:D42"/>
    <mergeCell ref="E42:L42"/>
    <mergeCell ref="B43:D43"/>
    <mergeCell ref="E43:L43"/>
    <mergeCell ref="B44:D44"/>
    <mergeCell ref="E44:L44"/>
    <mergeCell ref="B45:D45"/>
    <mergeCell ref="E45:L45"/>
    <mergeCell ref="B48:D48"/>
    <mergeCell ref="E48:L48"/>
    <mergeCell ref="B53:D53"/>
    <mergeCell ref="E53:L53"/>
    <mergeCell ref="B46:D46"/>
    <mergeCell ref="E46:L46"/>
    <mergeCell ref="A50:H50"/>
    <mergeCell ref="B51:D51"/>
    <mergeCell ref="E51:L51"/>
    <mergeCell ref="B52:D52"/>
    <mergeCell ref="E52:L52"/>
    <mergeCell ref="B47:D47"/>
    <mergeCell ref="E47:L47"/>
    <mergeCell ref="B49:D49"/>
  </mergeCells>
  <hyperlinks>
    <hyperlink ref="M18" location="'Load Plan'!A1" display="Back to Load Plan"/>
    <hyperlink ref="M51" location="'Load Plan'!A1" display="Back to Load Plan"/>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80E03732DA4D42A6E1606AF8BC4EBF" ma:contentTypeVersion="3" ma:contentTypeDescription="Crear nuevo documento." ma:contentTypeScope="" ma:versionID="be627f5a600ddc329db6a3bca520b214">
  <xsd:schema xmlns:xsd="http://www.w3.org/2001/XMLSchema" xmlns:xs="http://www.w3.org/2001/XMLSchema" xmlns:p="http://schemas.microsoft.com/office/2006/metadata/properties" xmlns:ns2="f1ae2bcb-47a6-4216-9979-13851b8585b5" xmlns:ns3="bc1f355b-1bcb-4a32-8bba-8d4bd89c84a3" targetNamespace="http://schemas.microsoft.com/office/2006/metadata/properties" ma:root="true" ma:fieldsID="cfc612dc6425152639836202bd1e1603" ns2:_="" ns3:_="">
    <xsd:import namespace="f1ae2bcb-47a6-4216-9979-13851b8585b5"/>
    <xsd:import namespace="bc1f355b-1bcb-4a32-8bba-8d4bd89c84a3"/>
    <xsd:element name="properties">
      <xsd:complexType>
        <xsd:sequence>
          <xsd:element name="documentManagement">
            <xsd:complexType>
              <xsd:all>
                <xsd:element ref="ns2:Tipo_x0020__x002f__x0020_Type" minOccurs="0"/>
                <xsd:element ref="ns2:Area_x0020_due_x00f1_a_x0020__x002f__x0020_Owner_x0020_are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ae2bcb-47a6-4216-9979-13851b8585b5" elementFormDefault="qualified">
    <xsd:import namespace="http://schemas.microsoft.com/office/2006/documentManagement/types"/>
    <xsd:import namespace="http://schemas.microsoft.com/office/infopath/2007/PartnerControls"/>
    <xsd:element name="Tipo_x0020__x002f__x0020_Type" ma:index="8" nillable="true" ma:displayName="Tipo / Type" ma:default="ANEXO" ma:format="Dropdown" ma:internalName="Tipo_x0020__x002f__x0020_Type">
      <xsd:simpleType>
        <xsd:restriction base="dms:Choice">
          <xsd:enumeration value="ANEXO"/>
          <xsd:enumeration value="CATEGORIA"/>
          <xsd:enumeration value="DESCRIPCION DE PROCESO"/>
          <xsd:enumeration value="ESTÁNDAR"/>
          <xsd:enumeration value="ESTRATEGIA"/>
          <xsd:enumeration value="FORMATO"/>
          <xsd:enumeration value="GUÍA"/>
          <xsd:enumeration value="INSTRUCTIVO DE TRABAJO"/>
          <xsd:enumeration value="LISTAS DE CHEQUEO"/>
          <xsd:enumeration value="MANUAL"/>
          <xsd:enumeration value="MANUALES DE USUARIO"/>
          <xsd:enumeration value="PLAN"/>
          <xsd:enumeration value="POLÍTICA"/>
          <xsd:enumeration value="PROCEDIMIENTO"/>
          <xsd:enumeration value="PROGRAMA"/>
          <xsd:enumeration value="RECURSO DE ENTRENAMIENTO"/>
          <xsd:enumeration value="OTROS DOCUMENTOS"/>
        </xsd:restriction>
      </xsd:simpleType>
    </xsd:element>
    <xsd:element name="Area_x0020_due_x00f1_a_x0020__x002f__x0020_Owner_x0020_area" ma:index="9" nillable="true" ma:displayName="Area dueña / Owner area" ma:default="Administración del Desempeño HSE para Contratistas" ma:format="Dropdown" ma:internalName="Area_x0020_due_x00f1_a_x0020__x002f__x0020_Owner_x0020_area">
      <xsd:simpleType>
        <xsd:restriction base="dms:Choice">
          <xsd:enumeration value="Administración del Desempeño HSE para Contratistas"/>
          <xsd:enumeration value="Administrativo Mina La Jagua"/>
          <xsd:enumeration value="Aislamiento de Energía"/>
          <xsd:enumeration value="Alcohol y Drogas"/>
          <xsd:enumeration value="Alimentación"/>
          <xsd:enumeration value="Almacenamiento"/>
          <xsd:enumeration value="Ambiental PNSA"/>
          <xsd:enumeration value="Asesoría Laboral"/>
          <xsd:enumeration value="Asuntos Externos y Redes Sociales"/>
          <xsd:enumeration value="Auditoría"/>
          <xsd:enumeration value="Auditoría  e Inspección"/>
          <xsd:enumeration value="Automatización"/>
          <xsd:enumeration value="Aviación"/>
          <xsd:enumeration value="Bombas Jagua"/>
          <xsd:enumeration value="Capital y Proyectos"/>
          <xsd:enumeration value="Compensación y Beneficios"/>
          <xsd:enumeration value="Componentes"/>
          <xsd:enumeration value="Comunicaciones"/>
          <xsd:enumeration value="Comunicaciones HSE"/>
          <xsd:enumeration value="Comunidades"/>
          <xsd:enumeration value="Condiciones Atmosféricas Adversas"/>
          <xsd:enumeration value="Confiabilidad"/>
          <xsd:enumeration value="Contabilidad /Reportes Financieros"/>
          <xsd:enumeration value="Contratos, Garantías y Cumplimiento Zona Franca"/>
          <xsd:enumeration value="Control de Registros"/>
          <xsd:enumeration value="Costos y Presupuesto"/>
          <xsd:enumeration value="Cuentas por pagar"/>
          <xsd:enumeration value="Cumplimiento"/>
          <xsd:enumeration value="Cumplimiento (Control de Requisitos Legales)"/>
          <xsd:enumeration value="Desarrollo"/>
          <xsd:enumeration value="Desarrollo de Negocios"/>
          <xsd:enumeration value="Desarrollo Social"/>
          <xsd:enumeration value="Desarrollo y Entrenamiento"/>
          <xsd:enumeration value="Despacho De Trenes"/>
          <xsd:enumeration value="Diseño de Vías"/>
          <xsd:enumeration value="Emergencias"/>
          <xsd:enumeration value="Entrenamiento HSE"/>
          <xsd:enumeration value="Entrenamiento para Entrenadores"/>
          <xsd:enumeration value="EPP - Elementos de Protección Personal"/>
          <xsd:enumeration value="Equipo Minero Jagua"/>
          <xsd:enumeration value="Equipos Livianos y Medianos"/>
          <xsd:enumeration value="Equipos Pesados y Mineros"/>
          <xsd:enumeration value="Ergonomía"/>
          <xsd:enumeration value="Escaleras y Plataformas"/>
          <xsd:enumeration value="Espacio Confinado"/>
          <xsd:enumeration value="Estándar de Liderazgo HSE"/>
          <xsd:enumeration value="Estructural Jagua"/>
          <xsd:enumeration value="Excavación y Perforación"/>
          <xsd:enumeration value="Fortalecimiento y ordenamiento territorial"/>
          <xsd:enumeration value="Geología/Geotecnia"/>
          <xsd:enumeration value="Gerencia de Finanzas"/>
          <xsd:enumeration value="Gerencia de Gestión Humana"/>
          <xsd:enumeration value="Gerencia de mantenimiento puerto nuevo"/>
          <xsd:enumeration value="Gerencia de Protección Industrial"/>
          <xsd:enumeration value="Gerencia de Seguridad y Salud"/>
          <xsd:enumeration value="Gerencia de Servicios Generales"/>
          <xsd:enumeration value="Gerencia de Servicios Técnicos"/>
          <xsd:enumeration value="Gerencia de Sistemas y Telecomunicaciones"/>
          <xsd:enumeration value="Gerencia de Sostenibilidad"/>
          <xsd:enumeration value="Gerencia de Suministros y Procura"/>
          <xsd:enumeration value="Gerencia General de Asuntos Externos y Comunicaciones"/>
          <xsd:enumeration value="Gerencia General Ferrocarril"/>
          <xsd:enumeration value="Gerencia General Mina Calenturitas"/>
          <xsd:enumeration value="Gerencia General Mina La Jagua"/>
          <xsd:enumeration value="Gerencia General Puerto Nuevo"/>
          <xsd:enumeration value="Gerencia Mantenimiento Jagua"/>
          <xsd:enumeration value="Gerencia Socioambiental"/>
          <xsd:enumeration value="Gestión Administrativa de Seguridad"/>
          <xsd:enumeration value="Gestión Ambiental"/>
          <xsd:enumeration value="Gestión de Activos"/>
          <xsd:enumeration value="Gestión de Crisis"/>
          <xsd:enumeration value="Gestión de Fatiga"/>
          <xsd:enumeration value="Gestión de Riesgos"/>
          <xsd:enumeration value="Gestión de Riesgos de Seguridad"/>
          <xsd:enumeration value="Gestión del Comportamiento Seguro"/>
          <xsd:enumeration value="Gestión Documental"/>
          <xsd:enumeration value="Gestión Humana Barranquilla"/>
          <xsd:enumeration value="Gestión Operativa de Seguridad"/>
          <xsd:enumeration value="Grúas y Equipos de Elevación"/>
          <xsd:enumeration value="Guardas para Maquinarias y Equipos"/>
          <xsd:enumeration value="H&amp;S"/>
          <xsd:enumeration value="Health and Safety Catastrophic Risk Management Manual"/>
          <xsd:enumeration value="Herramientas de Mano"/>
          <xsd:enumeration value="HSE"/>
          <xsd:enumeration value="HSEC"/>
          <xsd:enumeration value="Impuestos"/>
          <xsd:enumeration value="Incendio y Explosiones"/>
          <xsd:enumeration value="Inducción General"/>
          <xsd:enumeration value="Influjos y Estallidos"/>
          <xsd:enumeration value="Infraestructura"/>
          <xsd:enumeration value="Investigación de Incidentes"/>
          <xsd:enumeration value="Legal"/>
          <xsd:enumeration value="Logistica y calidad"/>
          <xsd:enumeration value="Manejo de Estratos"/>
          <xsd:enumeration value="Manejo de Llantas y Rines"/>
          <xsd:enumeration value="Manejo del Cambio"/>
          <xsd:enumeration value="Manejo Seguro"/>
          <xsd:enumeration value="Mantenimiento 1 Cal"/>
          <xsd:enumeration value="Mantenimiento 2 Cal"/>
          <xsd:enumeration value="Mantenimiento 3 Cal"/>
          <xsd:enumeration value="Mantenimiento Cal"/>
          <xsd:enumeration value="Mantenimiento de Equipos"/>
          <xsd:enumeration value="Mantenimiento De Vía Y Señalización"/>
          <xsd:enumeration value="Mantenimiento Eléctrico Cal"/>
          <xsd:enumeration value="Mantenimiento Eléctrico Y Trituradora Jagua"/>
          <xsd:enumeration value="Mantenimiento Ferrocarril"/>
          <xsd:enumeration value="Mantenimiento Pala Jagua"/>
          <xsd:enumeration value="Manual del Sistema de Gestión"/>
          <xsd:enumeration value="Monitoreo y Desempeño en Seguridad I y Salud O"/>
          <xsd:enumeration value="Obras Civiles"/>
          <xsd:enumeration value="Operaciones Calenturitas"/>
          <xsd:enumeration value="Operaciones Ejecución Puerto Nuevo"/>
          <xsd:enumeration value="Operaciones Ferrocarril"/>
          <xsd:enumeration value="Operaciones Mina La Jagua"/>
          <xsd:enumeration value="Operaciones Planeación Puerto Nuevo"/>
          <xsd:enumeration value="Optimización"/>
          <xsd:enumeration value="Perforación y Voladura"/>
          <xsd:enumeration value="Perforación Y Voladura Calenturitas"/>
          <xsd:enumeration value="Perforación Y Voladura Mina La Jagua"/>
          <xsd:enumeration value="Permiso de Trabajo"/>
          <xsd:enumeration value="Pilas de Carbón"/>
          <xsd:enumeration value="Plan Estratégico de Seguridad Vial"/>
          <xsd:enumeration value="Planeación Ferrocarril"/>
          <xsd:enumeration value="Planeación HSE"/>
          <xsd:enumeration value="Planeación Mantenimiento Jagua"/>
          <xsd:enumeration value="Planeación Puerto Nuevo"/>
          <xsd:enumeration value="Planeación Servicios Técnicos Mina Calenturitas"/>
          <xsd:enumeration value="Planeación Servicios Técnicos PLJ"/>
          <xsd:enumeration value="Planes de Gestión"/>
          <xsd:enumeration value="Práctica Corporativa del Grupo Prodeco"/>
          <xsd:enumeration value="Presidencia"/>
          <xsd:enumeration value="Procesos y Control"/>
          <xsd:enumeration value="Procura y Abastecimiento"/>
          <xsd:enumeration value="Proyectos Calenturitas"/>
          <xsd:enumeration value="Proyectos Mina La Jagua"/>
          <xsd:enumeration value="Proyectos Offshore"/>
          <xsd:enumeration value="Reglas que Salvan Vidas"/>
          <xsd:enumeration value="Riesgos"/>
          <xsd:enumeration value="Seguridad"/>
          <xsd:enumeration value="Seguridad Eléctrica"/>
          <xsd:enumeration value="Seguridad Férrea"/>
          <xsd:enumeration value="Seguridad Portuaria"/>
          <xsd:enumeration value="Seguros"/>
          <xsd:enumeration value="Señalización"/>
          <xsd:enumeration value="Servicios"/>
          <xsd:enumeration value="Servicios de Gestión Humana"/>
          <xsd:enumeration value="Servicios de Higiene"/>
          <xsd:enumeration value="Servicios de Salud"/>
          <xsd:enumeration value="Servicios Generales Mina La Jagua"/>
          <xsd:enumeration value="Sistemas de Control"/>
          <xsd:enumeration value="Soporte Técnico"/>
          <xsd:enumeration value="Suministro de Operaciones"/>
          <xsd:enumeration value="Superintendencia de operaciones"/>
          <xsd:enumeration value="Superintendencia Eléctrica y Mecánica Puerto Nuevo"/>
          <xsd:enumeration value="Sustancias Químicas y Peligrosas"/>
          <xsd:enumeration value="Tesorería"/>
          <xsd:enumeration value="Trabajo en Alturas"/>
          <xsd:enumeration value="Trabajo en Caliente"/>
          <xsd:enumeration value="Trabajos en Agua"/>
          <xsd:enumeration value="Transporte"/>
          <xsd:enumeration value="Transporte Mina La Jagua"/>
          <xsd:enumeration value="Vías y Botaderos Mina La Jagua"/>
          <xsd:enumeration value="Vicepresidencia de Operaciones"/>
          <xsd:enumeration value="Vicepresidencia Financiera"/>
        </xsd:restriction>
      </xsd:simpleType>
    </xsd:element>
  </xsd:schema>
  <xsd:schema xmlns:xsd="http://www.w3.org/2001/XMLSchema" xmlns:xs="http://www.w3.org/2001/XMLSchema" xmlns:dms="http://schemas.microsoft.com/office/2006/documentManagement/types" xmlns:pc="http://schemas.microsoft.com/office/infopath/2007/PartnerControls" targetNamespace="bc1f355b-1bcb-4a32-8bba-8d4bd89c84a3"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Nombre /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_x002f__x0020_Type xmlns="f1ae2bcb-47a6-4216-9979-13851b8585b5">FORMATO</Tipo_x0020__x002f__x0020_Type>
    <Area_x0020_due_x00f1_a_x0020__x002f__x0020_Owner_x0020_area xmlns="f1ae2bcb-47a6-4216-9979-13851b8585b5">Operaciones Planeación Puerto Nuevo</Area_x0020_due_x00f1_a_x0020__x002f__x0020_Owner_x0020_area>
  </documentManagement>
</p:properties>
</file>

<file path=customXml/itemProps1.xml><?xml version="1.0" encoding="utf-8"?>
<ds:datastoreItem xmlns:ds="http://schemas.openxmlformats.org/officeDocument/2006/customXml" ds:itemID="{17D68391-28FA-4F2A-BC98-BB6B0AF976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ae2bcb-47a6-4216-9979-13851b8585b5"/>
    <ds:schemaRef ds:uri="bc1f355b-1bcb-4a32-8bba-8d4bd89c8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3E5221-2BB4-481B-B368-B27D22C06ADE}">
  <ds:schemaRefs>
    <ds:schemaRef ds:uri="http://schemas.microsoft.com/sharepoint/v3/contenttype/forms"/>
  </ds:schemaRefs>
</ds:datastoreItem>
</file>

<file path=customXml/itemProps3.xml><?xml version="1.0" encoding="utf-8"?>
<ds:datastoreItem xmlns:ds="http://schemas.openxmlformats.org/officeDocument/2006/customXml" ds:itemID="{390CBFFC-319C-48AA-AFBE-FE8A0197913A}">
  <ds:schemaRefs>
    <ds:schemaRef ds:uri="http://www.w3.org/XML/1998/namespace"/>
    <ds:schemaRef ds:uri="f1ae2bcb-47a6-4216-9979-13851b8585b5"/>
    <ds:schemaRef ds:uri="http://purl.org/dc/term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bc1f355b-1bcb-4a32-8bba-8d4bd89c84a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Load Plan</vt:lpstr>
      <vt:lpstr>HELPbloqueado</vt:lpstr>
      <vt:lpstr>HELP</vt:lpstr>
      <vt:lpstr>HELPbloqueado!Área_de_impresión</vt:lpstr>
      <vt:lpstr>'Load Plan'!Área_de_impresión</vt:lpstr>
      <vt:lpstr>Export_Coal_DETAILS</vt:lpstr>
      <vt:lpstr>Port_Waratah_Coal_Services__PWCS__LOADING_PLAN</vt:lpstr>
      <vt:lpstr>Port_Waratah_Coal_Services__PWCS__LOADING_PLAN_LOADING_CONSTRAINTS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Accenture</dc:creator>
  <cp:lastModifiedBy>Carlos Fuentes</cp:lastModifiedBy>
  <cp:lastPrinted>2022-11-04T18:34:03Z</cp:lastPrinted>
  <dcterms:created xsi:type="dcterms:W3CDTF">2005-11-23T04:21:10Z</dcterms:created>
  <dcterms:modified xsi:type="dcterms:W3CDTF">2022-11-04T18:47:50Z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0x010100B680E03732DA4D42A6E1606AF8BC4EBF</vt:lpwstr>
  </property>
  <property fmtid="{D5CDD505-2E9C-101B-9397-08002B2CF9AE}" pid="4" name="WorkflowChangePath">
    <vt:lpwstr>bf51d66d-b8ee-420b-a10d-c4e3d261cd28,19;</vt:lpwstr>
  </property>
</Properties>
</file>