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conectados2/Procesos/Documentos de Procesos/SOCIEDAD PORTUARIA PUERTO NUEVO SA/G OPERACIONES PORTUARIAS/PLAN_OPERACION/PNS-PDO-SUB-0003/Formatos/"/>
    </mc:Choice>
  </mc:AlternateContent>
  <bookViews>
    <workbookView xWindow="-15" yWindow="45" windowWidth="15165" windowHeight="4515"/>
  </bookViews>
  <sheets>
    <sheet name="Load Plan" sheetId="4" r:id="rId1"/>
    <sheet name="Calc" sheetId="5" state="veryHidden" r:id="rId2"/>
    <sheet name="HELP" sheetId="6" r:id="rId3"/>
  </sheets>
  <definedNames>
    <definedName name="_xlnm.Print_Area" localSheetId="2">HELP!$A$1:$M$51</definedName>
    <definedName name="_xlnm.Print_Area" localSheetId="0">'Load Plan'!$A$1:$Y$67</definedName>
    <definedName name="Export_Coal_DETAILS">'Load Plan'!$R$4:$X$11</definedName>
    <definedName name="Port_Waratah_Coal_Services__PWCS__LOADING_PLAN">'Load Plan'!$A$4:$X$14</definedName>
    <definedName name="Port_Waratah_Coal_Services__PWCS__LOADING_PLAN_LOADING_CONSTRAINTS">'Load Plan'!$A$4:$Z$14</definedName>
  </definedNames>
  <calcPr calcId="162913"/>
</workbook>
</file>

<file path=xl/calcChain.xml><?xml version="1.0" encoding="utf-8"?>
<calcChain xmlns="http://schemas.openxmlformats.org/spreadsheetml/2006/main">
  <c r="A6" i="6" l="1"/>
  <c r="A7" i="6" s="1"/>
  <c r="A8" i="6" s="1"/>
  <c r="A9" i="6" s="1"/>
  <c r="A10" i="6" s="1"/>
  <c r="A11" i="6" s="1"/>
  <c r="A12" i="6" s="1"/>
  <c r="A13" i="6" s="1"/>
  <c r="A51" i="6" l="1"/>
  <c r="B56" i="4"/>
  <c r="D30" i="4"/>
  <c r="D31" i="4"/>
  <c r="D32" i="4"/>
  <c r="D33" i="4"/>
  <c r="D34" i="4"/>
  <c r="D35" i="4"/>
  <c r="D36" i="4"/>
  <c r="D37" i="4"/>
  <c r="D38" i="4"/>
  <c r="D39" i="4"/>
  <c r="D40" i="4"/>
  <c r="D41" i="4"/>
  <c r="D42" i="4"/>
  <c r="D43" i="4"/>
  <c r="D44" i="4"/>
  <c r="D45" i="4"/>
  <c r="D46" i="4"/>
  <c r="D47" i="4"/>
  <c r="D48" i="4"/>
  <c r="D49" i="4"/>
  <c r="D50" i="4"/>
  <c r="D51" i="4"/>
  <c r="D29" i="4"/>
  <c r="H20" i="4"/>
  <c r="J20" i="4"/>
  <c r="L20" i="4"/>
  <c r="N20" i="4"/>
  <c r="P20" i="4"/>
  <c r="R20" i="4"/>
  <c r="T20" i="4"/>
  <c r="V20" i="4"/>
  <c r="F20" i="4"/>
  <c r="I23" i="4" l="1"/>
  <c r="C54" i="4" l="1"/>
  <c r="A20" i="6" l="1"/>
  <c r="A21" i="6" s="1"/>
  <c r="A22" i="6" s="1"/>
  <c r="A23" i="6" s="1"/>
  <c r="A24" i="6" s="1"/>
  <c r="A25" i="6" s="1"/>
  <c r="A26" i="6" s="1"/>
  <c r="A27" i="6" s="1"/>
  <c r="A28" i="6" s="1"/>
  <c r="A29" i="6" s="1"/>
  <c r="A30" i="6" s="1"/>
  <c r="A31" i="6" s="1"/>
  <c r="A32" i="6" s="1"/>
  <c r="A33" i="6" s="1"/>
  <c r="A34" i="6" s="1"/>
  <c r="A35" i="6" s="1"/>
  <c r="A36" i="6" s="1"/>
  <c r="A37" i="6" s="1"/>
  <c r="A38" i="6" s="1"/>
  <c r="A39" i="6" s="1"/>
  <c r="A40" i="6" s="1"/>
  <c r="A41" i="6" l="1"/>
  <c r="A42" i="6" s="1"/>
  <c r="A43" i="6" s="1"/>
  <c r="A44" i="6" s="1"/>
  <c r="A45" i="6" s="1"/>
  <c r="A46" i="6" s="1"/>
  <c r="J3" i="5"/>
  <c r="J4" i="5"/>
  <c r="J5" i="5"/>
  <c r="J6" i="5"/>
  <c r="K6" i="5" s="1"/>
  <c r="J7" i="5"/>
  <c r="K7" i="5" s="1"/>
  <c r="J8" i="5"/>
  <c r="K8" i="5" s="1"/>
  <c r="J9" i="5"/>
  <c r="K9" i="5" s="1"/>
  <c r="J10" i="5"/>
  <c r="K10" i="5" s="1"/>
  <c r="J11" i="5"/>
  <c r="K11" i="5" s="1"/>
  <c r="J12" i="5"/>
  <c r="K12" i="5" s="1"/>
  <c r="J13" i="5"/>
  <c r="K13" i="5" s="1"/>
  <c r="J14" i="5"/>
  <c r="K14" i="5" s="1"/>
  <c r="J15" i="5"/>
  <c r="K15" i="5" s="1"/>
  <c r="J16" i="5"/>
  <c r="K16" i="5" s="1"/>
  <c r="J17" i="5"/>
  <c r="J18" i="5"/>
  <c r="K18" i="5" s="1"/>
  <c r="J19" i="5"/>
  <c r="K19" i="5" s="1"/>
  <c r="J20" i="5"/>
  <c r="K20" i="5" s="1"/>
  <c r="J21" i="5"/>
  <c r="K21" i="5" s="1"/>
  <c r="J22" i="5"/>
  <c r="K22" i="5" s="1"/>
  <c r="J23" i="5"/>
  <c r="K23" i="5" s="1"/>
  <c r="J24" i="5"/>
  <c r="K24" i="5" s="1"/>
  <c r="J25" i="5"/>
  <c r="K25" i="5" s="1"/>
  <c r="J26" i="5"/>
  <c r="K26" i="5" s="1"/>
  <c r="J2" i="5"/>
  <c r="I2" i="5"/>
  <c r="I3" i="5"/>
  <c r="I11" i="5"/>
  <c r="I10" i="5"/>
  <c r="I9" i="5"/>
  <c r="I8" i="5"/>
  <c r="I7" i="5"/>
  <c r="I6" i="5"/>
  <c r="I5" i="5"/>
  <c r="I4" i="5"/>
  <c r="E11" i="5"/>
  <c r="I16" i="5"/>
  <c r="I17" i="5"/>
  <c r="I18" i="5"/>
  <c r="I19" i="5"/>
  <c r="O24" i="5"/>
  <c r="I24" i="5"/>
  <c r="I25" i="5"/>
  <c r="O23" i="5"/>
  <c r="I23" i="5"/>
  <c r="I22" i="5"/>
  <c r="I21" i="5"/>
  <c r="I20" i="5"/>
  <c r="I15" i="5"/>
  <c r="I14" i="5"/>
  <c r="I13" i="5"/>
  <c r="I12" i="5"/>
  <c r="I26" i="5"/>
  <c r="H26" i="5"/>
  <c r="H25" i="5"/>
  <c r="H2" i="5"/>
  <c r="A30" i="4"/>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C10" i="5"/>
  <c r="D10" i="5" s="1"/>
  <c r="V15" i="4"/>
  <c r="L54" i="4"/>
  <c r="K5" i="5" l="1"/>
  <c r="Q5" i="5" s="1"/>
  <c r="K4" i="5"/>
  <c r="K3" i="5"/>
  <c r="D54" i="4"/>
  <c r="B55" i="4" s="1"/>
  <c r="L9" i="5"/>
  <c r="O7" i="5" s="1"/>
  <c r="P7" i="5" s="1"/>
  <c r="Q12" i="5"/>
  <c r="P24" i="5"/>
  <c r="K2" i="5"/>
  <c r="Q19" i="5"/>
  <c r="Q15" i="5"/>
  <c r="L4" i="5"/>
  <c r="O2" i="5" s="1"/>
  <c r="P2" i="5" s="1"/>
  <c r="H3" i="5"/>
  <c r="L15" i="5"/>
  <c r="O13" i="5" s="1"/>
  <c r="P13" i="5" s="1"/>
  <c r="P23" i="5"/>
  <c r="L22" i="5"/>
  <c r="O20" i="5" s="1"/>
  <c r="P20" i="5" s="1"/>
  <c r="Q23" i="5"/>
  <c r="L2" i="5"/>
  <c r="L10" i="5"/>
  <c r="O8" i="5" s="1"/>
  <c r="P8" i="5" s="1"/>
  <c r="L12" i="5"/>
  <c r="L13" i="5"/>
  <c r="O11" i="5" s="1"/>
  <c r="P11" i="5" s="1"/>
  <c r="Q7" i="5"/>
  <c r="Q21" i="5"/>
  <c r="Q9" i="5"/>
  <c r="H4" i="5"/>
  <c r="Q18" i="5"/>
  <c r="Q14" i="5"/>
  <c r="Q11" i="5"/>
  <c r="L5" i="5"/>
  <c r="L6" i="5"/>
  <c r="L7" i="5"/>
  <c r="L8" i="5"/>
  <c r="L16" i="5"/>
  <c r="O14" i="5" s="1"/>
  <c r="P14" i="5" s="1"/>
  <c r="Q24" i="5"/>
  <c r="Q20" i="5"/>
  <c r="L17" i="5"/>
  <c r="O15" i="5" s="1"/>
  <c r="P15" i="5" s="1"/>
  <c r="Q8" i="5"/>
  <c r="F5" i="5"/>
  <c r="F4" i="5"/>
  <c r="F6" i="5"/>
  <c r="F3" i="5"/>
  <c r="F7" i="5"/>
  <c r="Q22" i="5"/>
  <c r="Q13" i="5"/>
  <c r="Q10" i="5"/>
  <c r="Q6" i="5"/>
  <c r="L11" i="5"/>
  <c r="L14" i="5"/>
  <c r="L23" i="5"/>
  <c r="L24" i="5"/>
  <c r="L21" i="5"/>
  <c r="L20" i="5"/>
  <c r="L19" i="5"/>
  <c r="L18" i="5"/>
  <c r="L3" i="5"/>
  <c r="K17" i="5"/>
  <c r="Q17" i="5" s="1"/>
  <c r="Q4" i="5" l="1"/>
  <c r="Q3" i="5"/>
  <c r="Q2" i="5"/>
  <c r="M4" i="5"/>
  <c r="N4" i="5" s="1"/>
  <c r="M17" i="5"/>
  <c r="N17" i="5" s="1"/>
  <c r="M10" i="5"/>
  <c r="N10" i="5" s="1"/>
  <c r="M16" i="5"/>
  <c r="N16" i="5" s="1"/>
  <c r="O10" i="5"/>
  <c r="P10" i="5" s="1"/>
  <c r="M12" i="5"/>
  <c r="N12" i="5" s="1"/>
  <c r="M9" i="5"/>
  <c r="N9" i="5" s="1"/>
  <c r="M7" i="5"/>
  <c r="N7" i="5" s="1"/>
  <c r="R7" i="5" s="1"/>
  <c r="O5" i="5"/>
  <c r="P5" i="5" s="1"/>
  <c r="M5" i="5"/>
  <c r="N5" i="5" s="1"/>
  <c r="O3" i="5"/>
  <c r="P3" i="5" s="1"/>
  <c r="M15" i="5"/>
  <c r="N15" i="5" s="1"/>
  <c r="R15" i="5" s="1"/>
  <c r="M8" i="5"/>
  <c r="N8" i="5" s="1"/>
  <c r="R8" i="5" s="1"/>
  <c r="O6" i="5"/>
  <c r="P6" i="5" s="1"/>
  <c r="M6" i="5"/>
  <c r="N6" i="5" s="1"/>
  <c r="O4" i="5"/>
  <c r="P4" i="5" s="1"/>
  <c r="H5" i="5"/>
  <c r="M19" i="5"/>
  <c r="N19" i="5" s="1"/>
  <c r="O17" i="5"/>
  <c r="P17" i="5" s="1"/>
  <c r="M23" i="5"/>
  <c r="N23" i="5" s="1"/>
  <c r="R23" i="5" s="1"/>
  <c r="O21" i="5"/>
  <c r="P21" i="5" s="1"/>
  <c r="M22" i="5"/>
  <c r="N22" i="5" s="1"/>
  <c r="M2" i="5"/>
  <c r="N2" i="5" s="1"/>
  <c r="M3" i="5"/>
  <c r="N3" i="5" s="1"/>
  <c r="M21" i="5"/>
  <c r="N21" i="5" s="1"/>
  <c r="O19" i="5"/>
  <c r="P19" i="5" s="1"/>
  <c r="M18" i="5"/>
  <c r="N18" i="5" s="1"/>
  <c r="O16" i="5"/>
  <c r="P16" i="5" s="1"/>
  <c r="M20" i="5"/>
  <c r="N20" i="5" s="1"/>
  <c r="R20" i="5" s="1"/>
  <c r="O18" i="5"/>
  <c r="P18" i="5" s="1"/>
  <c r="O22" i="5"/>
  <c r="P22" i="5" s="1"/>
  <c r="M24" i="5"/>
  <c r="N24" i="5" s="1"/>
  <c r="R24" i="5" s="1"/>
  <c r="O12" i="5"/>
  <c r="P12" i="5" s="1"/>
  <c r="M14" i="5"/>
  <c r="N14" i="5" s="1"/>
  <c r="R14" i="5" s="1"/>
  <c r="M13" i="5"/>
  <c r="N13" i="5" s="1"/>
  <c r="R13" i="5" s="1"/>
  <c r="M11" i="5"/>
  <c r="N11" i="5" s="1"/>
  <c r="R11" i="5" s="1"/>
  <c r="O9" i="5"/>
  <c r="P9" i="5" s="1"/>
  <c r="Q16" i="5"/>
  <c r="R21" i="5" l="1"/>
  <c r="R2" i="5"/>
  <c r="R10" i="5"/>
  <c r="R6" i="5"/>
  <c r="R9" i="5"/>
  <c r="R16" i="5"/>
  <c r="R3" i="5"/>
  <c r="R12" i="5"/>
  <c r="H6" i="5"/>
  <c r="R18" i="5"/>
  <c r="R5" i="5"/>
  <c r="R4" i="5"/>
  <c r="R17" i="5"/>
  <c r="R22" i="5"/>
  <c r="R19" i="5"/>
  <c r="H7" i="5" l="1"/>
  <c r="H8" i="5" l="1"/>
  <c r="H9" i="5" l="1"/>
  <c r="H10" i="5" l="1"/>
  <c r="H11" i="5" l="1"/>
  <c r="H12" i="5" l="1"/>
  <c r="H13" i="5" l="1"/>
  <c r="H14" i="5" l="1"/>
  <c r="H15" i="5" l="1"/>
  <c r="H16" i="5" l="1"/>
  <c r="H17" i="5" l="1"/>
  <c r="H18" i="5" l="1"/>
  <c r="H19" i="5" l="1"/>
  <c r="H20" i="5" l="1"/>
  <c r="H21" i="5" l="1"/>
  <c r="H22" i="5" l="1"/>
  <c r="H24" i="5" l="1"/>
  <c r="H23" i="5"/>
  <c r="R15" i="4" l="1"/>
</calcChain>
</file>

<file path=xl/comments1.xml><?xml version="1.0" encoding="utf-8"?>
<comments xmlns="http://schemas.openxmlformats.org/spreadsheetml/2006/main">
  <authors>
    <author>Accenture</author>
  </authors>
  <commentList>
    <comment ref="P1" authorId="0" shapeId="0">
      <text>
        <r>
          <rPr>
            <b/>
            <sz val="8"/>
            <color indexed="81"/>
            <rFont val="Tahoma"/>
            <family val="2"/>
          </rPr>
          <t>Accenture:</t>
        </r>
        <r>
          <rPr>
            <sz val="8"/>
            <color indexed="81"/>
            <rFont val="Tahoma"/>
            <family val="2"/>
          </rPr>
          <t xml:space="preserve">
The next 2 Tonnes are not blank AND current and next Hold are not same AND no Survey</t>
        </r>
      </text>
    </comment>
    <comment ref="Q1" authorId="0" shapeId="0">
      <text>
        <r>
          <rPr>
            <b/>
            <sz val="8"/>
            <color indexed="81"/>
            <rFont val="Tahoma"/>
            <family val="2"/>
          </rPr>
          <t>Accenture:</t>
        </r>
        <r>
          <rPr>
            <sz val="8"/>
            <color indexed="81"/>
            <rFont val="Tahoma"/>
            <family val="2"/>
          </rPr>
          <t xml:space="preserve">
Next Coal Type is different AND not blank</t>
        </r>
      </text>
    </comment>
  </commentList>
</comments>
</file>

<file path=xl/sharedStrings.xml><?xml version="1.0" encoding="utf-8"?>
<sst xmlns="http://schemas.openxmlformats.org/spreadsheetml/2006/main" count="174" uniqueCount="156">
  <si>
    <t>Export Coal Name</t>
  </si>
  <si>
    <t>Ballast to pump out (m3):</t>
  </si>
  <si>
    <t>Deballast Pump Rate:</t>
  </si>
  <si>
    <t>Vessel with Deck Gear:</t>
  </si>
  <si>
    <t>Dock Water Density:</t>
  </si>
  <si>
    <t>Vessel Name:</t>
  </si>
  <si>
    <t>Date:</t>
  </si>
  <si>
    <t>Capacity inc coamings:</t>
  </si>
  <si>
    <t>%</t>
  </si>
  <si>
    <t>Planned Metric Tonnes:</t>
  </si>
  <si>
    <t>Hold Loading Sequence</t>
  </si>
  <si>
    <t>Pour  No</t>
  </si>
  <si>
    <t>Cargo</t>
  </si>
  <si>
    <t>Load Time (Hrs)</t>
  </si>
  <si>
    <t>Ballast Operations</t>
  </si>
  <si>
    <t>De-ballast Time (Hrs)</t>
  </si>
  <si>
    <t>Comments/Variations</t>
  </si>
  <si>
    <t>Calculated Values</t>
  </si>
  <si>
    <t>Draught</t>
  </si>
  <si>
    <t>Maximum</t>
  </si>
  <si>
    <t>Draught Mid</t>
  </si>
  <si>
    <t>Trim</t>
  </si>
  <si>
    <t>Hold No</t>
  </si>
  <si>
    <t>Tonnes</t>
  </si>
  <si>
    <t>Fwd</t>
  </si>
  <si>
    <t>Aft</t>
  </si>
  <si>
    <t>BM (*)</t>
  </si>
  <si>
    <t>SF (*)</t>
  </si>
  <si>
    <t>Arrival:</t>
  </si>
  <si>
    <t>Total:</t>
  </si>
  <si>
    <t>Final / Sail Time:</t>
  </si>
  <si>
    <t>NO DEVIATION FROM ABOVE PLAN WITHOUT PRIOR APPROVAL OF CHIEF MATE</t>
  </si>
  <si>
    <t>Sign Up</t>
  </si>
  <si>
    <t>Abbreviations:  PI=Pump In  GI=Graviate In  F=Full  PO=Pump Out  GO=Gravitate Out  MT=Empty</t>
  </si>
  <si>
    <t>Vessel:</t>
  </si>
  <si>
    <t>(*) Bending moments (BM) &amp; shear forces (SF) are to be expressed as %age of maximum permitted in-port values for intermediate stages, and of maximum permitted at-sea values for final stage.  Every step in the loading plan must remain within the allowable limits for hull girder shear forces, bending moments and tonnage per hold, where applicable.  Loading operations may have to be paused to allow for balasting/deballasting in order to keep actual values within limits</t>
  </si>
  <si>
    <t>Terminal:</t>
  </si>
  <si>
    <t>Pour No</t>
  </si>
  <si>
    <t>Coal Type</t>
  </si>
  <si>
    <t>Last Pour</t>
  </si>
  <si>
    <t>Pour Time</t>
  </si>
  <si>
    <t>Survey</t>
  </si>
  <si>
    <t>Hatch Change</t>
  </si>
  <si>
    <t>Coal Type Change</t>
  </si>
  <si>
    <t>Load Time</t>
  </si>
  <si>
    <t>KCT</t>
  </si>
  <si>
    <t>CCT</t>
  </si>
  <si>
    <t>CCT-2</t>
  </si>
  <si>
    <t>Used</t>
  </si>
  <si>
    <t>Normal Loading Rate:</t>
  </si>
  <si>
    <t>Trim Loading Rate:</t>
  </si>
  <si>
    <t>Hatch Change - Time Allocation (mins):</t>
  </si>
  <si>
    <t>Coal Type Change - Time Allocation (mins):</t>
  </si>
  <si>
    <t>Interim Draught - Time Allocation (mins):</t>
  </si>
  <si>
    <t>Terminal</t>
  </si>
  <si>
    <t>Tidal</t>
  </si>
  <si>
    <t>Deck Gear</t>
  </si>
  <si>
    <t>CCT Dual</t>
  </si>
  <si>
    <t>To be filled by Vessel Master:</t>
  </si>
  <si>
    <t>Item #</t>
  </si>
  <si>
    <t>Item</t>
  </si>
  <si>
    <t>Description</t>
  </si>
  <si>
    <t>Back to Load Plan</t>
  </si>
  <si>
    <t>The amount of ballast that must be removed from the ship.</t>
  </si>
  <si>
    <t>Rate of deballast in cubic meters per hour.</t>
  </si>
  <si>
    <t>Vessel with Deck Gear Tickbox</t>
  </si>
  <si>
    <t>Indication if vessel is equipped with deck gear.</t>
  </si>
  <si>
    <t>Cargo - Hold Number</t>
  </si>
  <si>
    <t>Hold for which the cargo is to be loaded in the vessel.</t>
  </si>
  <si>
    <t>Cargo - Tonnes (Detail)</t>
  </si>
  <si>
    <t>Time taken to deballast in hours for each pour.</t>
  </si>
  <si>
    <t>Comments (Load Sequence)</t>
  </si>
  <si>
    <t>Calculated Values - Draught Fwd</t>
  </si>
  <si>
    <t>Calculated Values - Draught Aft</t>
  </si>
  <si>
    <t>Calculated Values - Maximum BM</t>
  </si>
  <si>
    <t>Bending moment as a percentage of maximum permitted in-port values for intermediate stages, and of maximum permitted at-sea values for final stage.</t>
  </si>
  <si>
    <t>Calculated Values - Maximum SF</t>
  </si>
  <si>
    <t>Shear forces as a percentage of maximum permitted in-port values for intermediate stages, and of maximum permitted at-sea values for final stage.</t>
  </si>
  <si>
    <t>Calculated Values - Draught Mid</t>
  </si>
  <si>
    <t>Calculated Values - Trim</t>
  </si>
  <si>
    <t>Calculated planned trim in meters (Calculated Draught Aft - Calculated Draught Fwd).</t>
  </si>
  <si>
    <t>Arrival Information</t>
  </si>
  <si>
    <t>Vessel draught information at arrival.</t>
  </si>
  <si>
    <t>Capacity including Coamings</t>
  </si>
  <si>
    <t>Tonnes (Planned)</t>
  </si>
  <si>
    <t>Final/Sail Time Information</t>
  </si>
  <si>
    <t>Vessel draught information at sail.</t>
  </si>
  <si>
    <t>Auto-Calculation</t>
  </si>
  <si>
    <t>Air Draft</t>
  </si>
  <si>
    <t>Total Deballast Time including Stripping =</t>
  </si>
  <si>
    <t>VESSEL NAME</t>
  </si>
  <si>
    <t>Total tonnes requested for each cargo in tonnes.</t>
  </si>
  <si>
    <t>The shaded areas must be submitted 72 prior to vessel's ETA</t>
  </si>
  <si>
    <t>Planned Tonnes per cargo type</t>
  </si>
  <si>
    <t>Dock Water density</t>
  </si>
  <si>
    <t>Water density at dock in kilograms per litre. This information can be obtained from surveyors through the shipping agent.</t>
  </si>
  <si>
    <t>PUERTO NUEVO (PNSA) LOADING PLAN - HELP SECTION</t>
  </si>
  <si>
    <t>Export coal name per cargo type (if there are more than one cargo type)</t>
  </si>
  <si>
    <t>Coal Name</t>
  </si>
  <si>
    <t>Coal Name:</t>
  </si>
  <si>
    <t>Planned hold utilization as a percentage. 100% represents full capacity of the hold to be used.</t>
  </si>
  <si>
    <t>Weight of cargo in metric tonnes</t>
  </si>
  <si>
    <t>Description of deballast operation done during each pour.</t>
  </si>
  <si>
    <t>Distance from water line to top of hatch cover.
Maximum of 17.10m for PNSA</t>
  </si>
  <si>
    <t>Weight of cargo in each pour (in metric tonnes)</t>
  </si>
  <si>
    <t>Max. sailing draft</t>
  </si>
  <si>
    <t>Max. Sailing Draft</t>
  </si>
  <si>
    <t xml:space="preserve">LOADING PLAN FOR PNSA FROM MV </t>
  </si>
  <si>
    <r>
      <t>ft</t>
    </r>
    <r>
      <rPr>
        <vertAlign val="superscript"/>
        <sz val="12"/>
        <rFont val="Arial"/>
        <family val="2"/>
      </rPr>
      <t>3</t>
    </r>
  </si>
  <si>
    <t>Cubic grain capacity per hold in ft3</t>
  </si>
  <si>
    <t>Planned forward draught. It can never exceed 18.40m.</t>
  </si>
  <si>
    <t>Planned after draught. It can never exceed 18.40m.</t>
  </si>
  <si>
    <t>Calculated planned mid draught in meters.  It can never exceed 18.40m.</t>
  </si>
  <si>
    <t>TPC:</t>
  </si>
  <si>
    <t>TPC</t>
  </si>
  <si>
    <t>Vessel's metric tonnes per centimeter</t>
  </si>
  <si>
    <t>Tonnage restriction (if any):</t>
  </si>
  <si>
    <r>
      <t xml:space="preserve">Maximum (or minimum)  tonnage to be loaded if there is a tonnage restriction based on vessel/owner request.
 </t>
    </r>
    <r>
      <rPr>
        <b/>
        <sz val="10"/>
        <rFont val="Arial"/>
        <family val="2"/>
      </rPr>
      <t xml:space="preserve"> - For PNSA information purpose only. Vessel remains responsible for correct execution -</t>
    </r>
  </si>
  <si>
    <r>
      <t>Maximum sailing draft based on disport and/or other restrictions. This sailing draft does not refer to the PNSA limit of 18.40m, but to the vessel's  maximum  draft as per discharge port and/or other restrictions. 
 -</t>
    </r>
    <r>
      <rPr>
        <b/>
        <sz val="10"/>
        <rFont val="Arial"/>
        <family val="2"/>
      </rPr>
      <t xml:space="preserve"> For PNSA information purpose only. Vessel remains responsible for correct execution</t>
    </r>
    <r>
      <rPr>
        <sz val="10"/>
        <rFont val="Arial"/>
        <family val="2"/>
      </rPr>
      <t xml:space="preserve"> -
</t>
    </r>
  </si>
  <si>
    <t xml:space="preserve">Additional commentary. </t>
  </si>
  <si>
    <t>Max. Sailing draft and tonnage restriction for PNSA information purpose only. Vessel remains responsible for correct execution.</t>
  </si>
  <si>
    <t>Planned Total Tonnes:</t>
  </si>
  <si>
    <t>Submit loading plan to PNSA through registered shipping agent and alternatively copy to PortOperations@prodeco.com.co</t>
  </si>
  <si>
    <t>Assumed SF:</t>
  </si>
  <si>
    <t>ft3/t</t>
  </si>
  <si>
    <t>Air Draft (to the top of the hatch covers, when opened)</t>
  </si>
  <si>
    <t>Space (ft3) occupied per metric tonne of cargo, based on Shipper's suggestion.  This information can be obtained from shippers through the shipping agent.
The vessel must establish the real stowage factor during loading and re-calculate its loading plan if needed.</t>
  </si>
  <si>
    <t>Calculated Values - Air Draft (to the top of the hatch covers, when opened)</t>
  </si>
  <si>
    <t>Calculated Values - Air Draft</t>
  </si>
  <si>
    <t>Distance from water line to top of hatch cover, when they are opened. Only applies to vessels with folding-up hatches.</t>
  </si>
  <si>
    <t>Based on an average loading rate of 6,500t/h. 
Nominal loading rate: 8,000t/h</t>
  </si>
  <si>
    <t>Assumed SF  (ft3/ton)</t>
  </si>
  <si>
    <t>Stowage Factor (ft3/ t)</t>
  </si>
  <si>
    <t>t</t>
  </si>
  <si>
    <t>Planned filling %:</t>
  </si>
  <si>
    <t>Planned filling %</t>
  </si>
  <si>
    <t>Assumed SF based on the cubic grain capacity, total be loaded and the planned % of filling</t>
  </si>
  <si>
    <t>The loading sequence must be submitted as per the standard format published on the website of Puerto Nuevo S.A.</t>
  </si>
  <si>
    <t>Any special loading instructions are to be included in the loading plan for
consideration by PNSA</t>
  </si>
  <si>
    <t>Vessels will be loaded in line with IMSBC Code under master’s supervision and responsibility, and in accordance with the shipment contract between PNSA and the User</t>
  </si>
  <si>
    <t>Vessels receiving more than one (1) parcel shall complete each parcel entirely before proceeding to the next cargo parcel</t>
  </si>
  <si>
    <t>A maximum of two (2) passes per hatch are allowed</t>
  </si>
  <si>
    <t>PNSA will not load quantities of coal in less than the Minimum Drop Size - Three hundred (300) Tonnes</t>
  </si>
  <si>
    <t>If deballasting is unable to keep up with loading then loading may cease until the Vessel is then able to resume loading until completion without further stoppages.</t>
  </si>
  <si>
    <t>GENERAL INFORMATION</t>
  </si>
  <si>
    <t>INFORMATION ABOUT THE LOADING PLAN TEMPLATE</t>
  </si>
  <si>
    <t>FORM</t>
  </si>
  <si>
    <t>PNSA LOADING SEQUENCE TEMPLATE</t>
  </si>
  <si>
    <t>THIS DOCUMENT IS PROPERTY OF SOCIEDAD PORTUARIA PUERTO NUEVO S.A. THE CURRENT VERSION IS PUBLISHED IN INTRANET . TOTAL OR PARTIAL REPRODUCTION IS PROHIBITED.</t>
  </si>
  <si>
    <t>CODE: F-PNS-PDO-SUB-0003-1
VERSION:  01</t>
  </si>
  <si>
    <t>To complete the Vessel the master can request to trim up to two (2) holds. Trim tonnage shall be of one coal type and meet the Minimum Drop Size</t>
  </si>
  <si>
    <t>Please consider a maximum filling of 95% of the holds with nearby structures that may afect shiploader operations.</t>
  </si>
  <si>
    <t>Estimated sailing displacement:</t>
  </si>
  <si>
    <t>Estimated displacement at the time of sailing. 
Please take into account that the displacement cannot be above 205,000 t at any time.</t>
  </si>
  <si>
    <t>THIS DOCUMENT IS THE PROPERTY OF THE PRODECO GROUP. THE CURRENT VERSION IS POSTED ON INTRANET. TOTAL OR
PARTIAL REPRODUCTION IS PROHIBITED</t>
  </si>
  <si>
    <r>
      <t xml:space="preserve">TERM:     </t>
    </r>
    <r>
      <rPr>
        <sz val="7"/>
        <rFont val="Arial"/>
        <family val="2"/>
      </rPr>
      <t>2017-10-13</t>
    </r>
    <r>
      <rPr>
        <sz val="7"/>
        <color theme="1"/>
        <rFont val="Arial"/>
        <family val="2"/>
      </rPr>
      <t xml:space="preserve">
PAGE:         1 DE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</si>
</sst>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 #,##0_-;_-* &quot;-&quot;??_-;_-@_-"/>
    <numFmt numFmtId="166" formatCode="0.0%"/>
    <numFmt numFmtId="167" formatCode="#,##0.0"/>
  </numFmts>
  <fonts count="26" x14ac:knownFonts="1">
    <font>
      <sz val="10"/>
      <name val="Arial"/>
    </font>
    <font>
      <u/>
      <sz val="10"/>
      <color indexed="12"/>
      <name val="Arial"/>
      <family val="2"/>
    </font>
    <font>
      <b/>
      <sz val="12"/>
      <name val="Arial"/>
      <family val="2"/>
    </font>
    <font>
      <b/>
      <sz val="18"/>
      <name val="Arial"/>
      <family val="2"/>
    </font>
    <font>
      <sz val="12"/>
      <name val="Arial"/>
      <family val="2"/>
    </font>
    <font>
      <sz val="12"/>
      <color indexed="9"/>
      <name val="Arial"/>
      <family val="2"/>
    </font>
    <font>
      <sz val="10"/>
      <color indexed="9"/>
      <name val="Arial"/>
      <family val="2"/>
    </font>
    <font>
      <sz val="12"/>
      <name val="Arial"/>
      <family val="2"/>
    </font>
    <font>
      <sz val="10"/>
      <name val="Arial"/>
      <family val="2"/>
    </font>
    <font>
      <b/>
      <sz val="14"/>
      <name val="Arial"/>
      <family val="2"/>
    </font>
    <font>
      <vertAlign val="superscript"/>
      <sz val="12"/>
      <name val="Arial"/>
      <family val="2"/>
    </font>
    <font>
      <i/>
      <sz val="12"/>
      <name val="Arial"/>
      <family val="2"/>
    </font>
    <font>
      <b/>
      <sz val="10"/>
      <name val="Arial"/>
      <family val="2"/>
    </font>
    <font>
      <b/>
      <sz val="8"/>
      <color indexed="81"/>
      <name val="Tahoma"/>
      <family val="2"/>
    </font>
    <font>
      <sz val="8"/>
      <color indexed="81"/>
      <name val="Tahoma"/>
      <family val="2"/>
    </font>
    <font>
      <b/>
      <u/>
      <sz val="10"/>
      <name val="Arial"/>
      <family val="2"/>
    </font>
    <font>
      <b/>
      <i/>
      <sz val="10"/>
      <name val="Arial"/>
      <family val="2"/>
    </font>
    <font>
      <sz val="10"/>
      <name val="Arial"/>
      <family val="2"/>
    </font>
    <font>
      <i/>
      <sz val="11"/>
      <name val="Arial"/>
      <family val="2"/>
    </font>
    <font>
      <sz val="12"/>
      <color rgb="FFFF0000"/>
      <name val="Arial"/>
      <family val="2"/>
    </font>
    <font>
      <u/>
      <sz val="10"/>
      <color rgb="FF0000FF"/>
      <name val="Arial"/>
      <family val="2"/>
    </font>
    <font>
      <sz val="7"/>
      <color theme="1"/>
      <name val="Arial"/>
      <family val="2"/>
    </font>
    <font>
      <b/>
      <sz val="10"/>
      <color theme="1"/>
      <name val="Arial"/>
      <family val="2"/>
    </font>
    <font>
      <sz val="8"/>
      <color theme="0" tint="-0.34998626667073579"/>
      <name val="Arial"/>
      <family val="2"/>
    </font>
    <font>
      <sz val="9"/>
      <color theme="0" tint="-0.34998626667073579"/>
      <name val="Arial"/>
      <family val="2"/>
    </font>
    <font>
      <sz val="7"/>
      <name val="Arial"/>
      <family val="2"/>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3" fontId="17" fillId="0" borderId="0" applyFont="0" applyFill="0" applyBorder="0" applyAlignment="0" applyProtection="0"/>
  </cellStyleXfs>
  <cellXfs count="263">
    <xf numFmtId="0" fontId="0" fillId="0" borderId="0" xfId="0"/>
    <xf numFmtId="0" fontId="0" fillId="2" borderId="8" xfId="0" applyFill="1" applyBorder="1"/>
    <xf numFmtId="0" fontId="0" fillId="2" borderId="9" xfId="0" applyFill="1" applyBorder="1"/>
    <xf numFmtId="0" fontId="0" fillId="2" borderId="9" xfId="0" applyFill="1" applyBorder="1" applyAlignment="1">
      <alignment horizontal="right" wrapText="1"/>
    </xf>
    <xf numFmtId="0" fontId="0" fillId="2" borderId="9" xfId="0" applyFill="1" applyBorder="1" applyAlignment="1">
      <alignment wrapText="1"/>
    </xf>
    <xf numFmtId="0" fontId="0" fillId="2" borderId="9" xfId="0" applyFill="1" applyBorder="1" applyAlignment="1" applyProtection="1">
      <alignment wrapText="1"/>
    </xf>
    <xf numFmtId="0" fontId="0" fillId="2" borderId="10" xfId="0" applyFill="1" applyBorder="1" applyAlignment="1" applyProtection="1">
      <alignment wrapText="1"/>
    </xf>
    <xf numFmtId="0" fontId="0" fillId="2" borderId="11" xfId="0" applyFill="1" applyBorder="1" applyProtection="1"/>
    <xf numFmtId="0" fontId="0" fillId="2" borderId="1" xfId="0" applyFill="1" applyBorder="1" applyAlignment="1" applyProtection="1">
      <alignment horizontal="center"/>
    </xf>
    <xf numFmtId="0" fontId="0" fillId="3" borderId="1" xfId="0" applyFill="1" applyBorder="1" applyAlignment="1" applyProtection="1">
      <alignment horizontal="center"/>
    </xf>
    <xf numFmtId="0" fontId="0" fillId="2" borderId="0" xfId="0" applyFill="1" applyBorder="1"/>
    <xf numFmtId="0" fontId="0" fillId="2" borderId="12" xfId="0" applyFill="1" applyBorder="1"/>
    <xf numFmtId="0" fontId="0" fillId="0" borderId="0" xfId="0" applyProtection="1"/>
    <xf numFmtId="0" fontId="0" fillId="2" borderId="11" xfId="0" applyFill="1" applyBorder="1" applyAlignment="1">
      <alignment horizontal="right"/>
    </xf>
    <xf numFmtId="0" fontId="0" fillId="2" borderId="1" xfId="0" applyNumberFormat="1" applyFill="1" applyBorder="1" applyAlignment="1" applyProtection="1">
      <alignment horizontal="center"/>
    </xf>
    <xf numFmtId="0" fontId="0" fillId="3" borderId="1" xfId="0" applyNumberFormat="1" applyFill="1" applyBorder="1" applyAlignment="1" applyProtection="1">
      <alignment horizontal="center"/>
    </xf>
    <xf numFmtId="0" fontId="0" fillId="2" borderId="0" xfId="0" applyFill="1" applyBorder="1" applyProtection="1"/>
    <xf numFmtId="0" fontId="0" fillId="2" borderId="13" xfId="0" applyFill="1" applyBorder="1"/>
    <xf numFmtId="0" fontId="0" fillId="2" borderId="13" xfId="0" applyFill="1" applyBorder="1" applyAlignment="1">
      <alignment horizontal="right"/>
    </xf>
    <xf numFmtId="0" fontId="0" fillId="2" borderId="0" xfId="0" applyFill="1" applyBorder="1" applyProtection="1">
      <protection locked="0"/>
    </xf>
    <xf numFmtId="0" fontId="0" fillId="2" borderId="13" xfId="0" applyFill="1" applyBorder="1" applyAlignment="1" applyProtection="1">
      <alignment horizontal="right"/>
    </xf>
    <xf numFmtId="0" fontId="0" fillId="2" borderId="0" xfId="0" applyNumberFormat="1" applyFill="1" applyBorder="1" applyAlignment="1" applyProtection="1">
      <alignment horizontal="left"/>
    </xf>
    <xf numFmtId="0" fontId="0" fillId="2" borderId="0" xfId="0" applyNumberFormat="1" applyFill="1" applyBorder="1" applyAlignment="1" applyProtection="1"/>
    <xf numFmtId="0" fontId="0" fillId="2" borderId="0" xfId="0" applyNumberFormat="1" applyFill="1" applyBorder="1" applyAlignment="1"/>
    <xf numFmtId="0" fontId="0" fillId="2" borderId="14" xfId="0" applyFill="1" applyBorder="1"/>
    <xf numFmtId="0" fontId="0" fillId="2" borderId="15" xfId="0" applyFill="1" applyBorder="1"/>
    <xf numFmtId="0" fontId="0" fillId="2" borderId="16" xfId="0" applyFill="1" applyBorder="1"/>
    <xf numFmtId="0" fontId="4" fillId="0" borderId="7" xfId="0" applyFont="1" applyFill="1" applyBorder="1" applyAlignment="1" applyProtection="1">
      <alignment vertical="center"/>
      <protection locked="0"/>
    </xf>
    <xf numFmtId="3" fontId="7" fillId="4" borderId="1" xfId="0" applyNumberFormat="1" applyFont="1" applyFill="1" applyBorder="1" applyAlignment="1" applyProtection="1">
      <alignment vertical="center"/>
      <protection locked="0"/>
    </xf>
    <xf numFmtId="1" fontId="4" fillId="4" borderId="1" xfId="0" applyNumberFormat="1" applyFont="1" applyFill="1" applyBorder="1" applyAlignment="1" applyProtection="1">
      <alignment vertical="center"/>
      <protection locked="0"/>
    </xf>
    <xf numFmtId="3" fontId="4" fillId="4" borderId="1" xfId="0" applyNumberFormat="1" applyFont="1" applyFill="1" applyBorder="1" applyAlignment="1" applyProtection="1">
      <alignment vertical="center"/>
      <protection locked="0"/>
    </xf>
    <xf numFmtId="164" fontId="4" fillId="4" borderId="1" xfId="0" applyNumberFormat="1" applyFont="1" applyFill="1" applyBorder="1" applyAlignment="1" applyProtection="1">
      <alignment horizontal="center" vertical="center"/>
      <protection locked="0"/>
    </xf>
    <xf numFmtId="43" fontId="7" fillId="4" borderId="1" xfId="2" applyFont="1" applyFill="1" applyBorder="1" applyAlignment="1" applyProtection="1">
      <alignment horizontal="center" vertical="center"/>
      <protection locked="0"/>
    </xf>
    <xf numFmtId="0" fontId="4" fillId="0" borderId="6"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9" xfId="0" applyFill="1" applyBorder="1" applyAlignment="1" applyProtection="1">
      <alignment vertical="center"/>
      <protection locked="0"/>
    </xf>
    <xf numFmtId="3" fontId="2" fillId="4" borderId="33" xfId="0" applyNumberFormat="1" applyFont="1" applyFill="1" applyBorder="1" applyAlignment="1" applyProtection="1">
      <alignment vertical="center"/>
      <protection locked="0"/>
    </xf>
    <xf numFmtId="49" fontId="19" fillId="5" borderId="0" xfId="1" applyNumberFormat="1" applyFont="1" applyFill="1" applyBorder="1" applyAlignment="1" applyProtection="1">
      <alignment horizontal="left" vertical="center"/>
    </xf>
    <xf numFmtId="0" fontId="19" fillId="5" borderId="0" xfId="1" applyNumberFormat="1" applyFont="1" applyFill="1" applyBorder="1" applyAlignment="1" applyProtection="1">
      <alignment horizontal="left" vertical="center"/>
    </xf>
    <xf numFmtId="0" fontId="1" fillId="0" borderId="0" xfId="1" applyAlignment="1" applyProtection="1">
      <alignment horizontal="left" vertical="center" wrapText="1" readingOrder="1"/>
    </xf>
    <xf numFmtId="0" fontId="20" fillId="0" borderId="0" xfId="1" applyFont="1" applyAlignment="1" applyProtection="1">
      <alignment horizontal="left" vertical="center" wrapText="1" readingOrder="1"/>
    </xf>
    <xf numFmtId="0" fontId="0" fillId="0" borderId="0" xfId="0" applyAlignment="1" applyProtection="1">
      <alignment horizontal="left" vertical="center" wrapText="1" readingOrder="1"/>
    </xf>
    <xf numFmtId="0" fontId="12" fillId="0" borderId="0" xfId="0" applyFont="1"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0" fillId="0" borderId="0" xfId="0" applyFill="1" applyBorder="1" applyAlignment="1" applyProtection="1">
      <alignment horizontal="left" vertical="center" wrapText="1" readingOrder="1"/>
    </xf>
    <xf numFmtId="0" fontId="15" fillId="0" borderId="0" xfId="0" applyFont="1" applyBorder="1" applyAlignment="1" applyProtection="1">
      <alignment horizontal="left" vertical="center" wrapText="1" readingOrder="1"/>
    </xf>
    <xf numFmtId="0" fontId="8" fillId="0" borderId="0" xfId="0" applyFont="1" applyBorder="1" applyAlignment="1" applyProtection="1">
      <alignment horizontal="left" vertical="center" readingOrder="1"/>
    </xf>
    <xf numFmtId="0" fontId="12" fillId="0" borderId="0" xfId="0" applyFont="1" applyBorder="1" applyAlignment="1" applyProtection="1">
      <alignment horizontal="left" vertical="center" readingOrder="1"/>
    </xf>
    <xf numFmtId="0" fontId="23" fillId="0" borderId="0" xfId="0" applyFont="1" applyBorder="1" applyAlignment="1" applyProtection="1">
      <alignment horizontal="center" vertical="center" wrapText="1"/>
    </xf>
    <xf numFmtId="0" fontId="4" fillId="0" borderId="3"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0" xfId="1" applyFont="1" applyAlignment="1" applyProtection="1">
      <alignment horizontal="right"/>
    </xf>
    <xf numFmtId="165" fontId="7" fillId="4" borderId="1" xfId="0" applyNumberFormat="1" applyFont="1" applyFill="1" applyBorder="1" applyAlignment="1" applyProtection="1">
      <alignment vertical="center"/>
      <protection locked="0"/>
    </xf>
    <xf numFmtId="4" fontId="4" fillId="4"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2" fillId="0" borderId="33" xfId="0" applyNumberFormat="1" applyFont="1" applyFill="1" applyBorder="1" applyAlignment="1" applyProtection="1">
      <alignment horizontal="center" vertical="center"/>
      <protection locked="0"/>
    </xf>
    <xf numFmtId="4" fontId="2" fillId="4" borderId="33" xfId="0" applyNumberFormat="1" applyFont="1" applyFill="1" applyBorder="1" applyAlignment="1" applyProtection="1">
      <alignment horizontal="center" vertical="center"/>
      <protection locked="0"/>
    </xf>
    <xf numFmtId="4" fontId="4" fillId="0" borderId="20"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3" fontId="7" fillId="4" borderId="1"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165" fontId="7" fillId="4" borderId="4" xfId="0" applyNumberFormat="1" applyFont="1" applyFill="1" applyBorder="1" applyAlignment="1" applyProtection="1">
      <alignment horizontal="center" vertical="center"/>
      <protection locked="0"/>
    </xf>
    <xf numFmtId="165" fontId="7" fillId="4" borderId="5" xfId="0" applyNumberFormat="1" applyFont="1" applyFill="1" applyBorder="1" applyAlignment="1" applyProtection="1">
      <alignment horizontal="center" vertical="center"/>
      <protection locked="0"/>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3" fontId="7" fillId="4" borderId="4" xfId="0" applyNumberFormat="1" applyFont="1" applyFill="1" applyBorder="1" applyAlignment="1" applyProtection="1">
      <alignment horizontal="center" vertical="center"/>
      <protection locked="0"/>
    </xf>
    <xf numFmtId="3" fontId="7" fillId="4" borderId="5"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3" fontId="7" fillId="4" borderId="1" xfId="0" applyNumberFormat="1" applyFont="1" applyFill="1" applyBorder="1" applyAlignment="1" applyProtection="1">
      <alignment horizontal="center" vertical="center"/>
      <protection locked="0"/>
    </xf>
    <xf numFmtId="166" fontId="7" fillId="4" borderId="1"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vertical="center"/>
      <protection locked="0"/>
    </xf>
    <xf numFmtId="0" fontId="4" fillId="4" borderId="21"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14" fontId="4" fillId="0" borderId="4" xfId="0" quotePrefix="1"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43" fontId="7" fillId="4" borderId="4" xfId="2" applyFont="1" applyFill="1" applyBorder="1" applyAlignment="1" applyProtection="1">
      <alignment horizontal="center" vertical="center"/>
      <protection locked="0"/>
    </xf>
    <xf numFmtId="43" fontId="7" fillId="4" borderId="5" xfId="2"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3" fontId="4" fillId="4" borderId="4" xfId="0" applyNumberFormat="1" applyFont="1" applyFill="1" applyBorder="1" applyAlignment="1" applyProtection="1">
      <alignment horizontal="center" vertical="center"/>
      <protection locked="0"/>
    </xf>
    <xf numFmtId="3" fontId="4" fillId="4" borderId="5" xfId="0" applyNumberFormat="1" applyFont="1" applyFill="1" applyBorder="1" applyAlignment="1" applyProtection="1">
      <alignment horizontal="center" vertical="center"/>
      <protection locked="0"/>
    </xf>
    <xf numFmtId="0" fontId="21" fillId="0" borderId="6" xfId="0" applyFont="1" applyBorder="1" applyAlignment="1" applyProtection="1">
      <alignment vertical="center" wrapText="1"/>
    </xf>
    <xf numFmtId="0" fontId="21" fillId="0" borderId="7"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17" xfId="0" applyFont="1" applyBorder="1" applyAlignment="1" applyProtection="1">
      <alignment vertical="center" wrapText="1"/>
    </xf>
    <xf numFmtId="0" fontId="21" fillId="0" borderId="18" xfId="0" applyFont="1" applyBorder="1" applyAlignment="1" applyProtection="1">
      <alignment vertical="center" wrapText="1"/>
    </xf>
    <xf numFmtId="0" fontId="21" fillId="0" borderId="19" xfId="0" applyFont="1" applyBorder="1" applyAlignment="1" applyProtection="1">
      <alignment vertical="center" wrapText="1"/>
    </xf>
    <xf numFmtId="0" fontId="21" fillId="0" borderId="6"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2" fillId="0" borderId="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7" fillId="2" borderId="24" xfId="0" applyFont="1" applyFill="1" applyBorder="1" applyAlignment="1" applyProtection="1">
      <alignment horizontal="right" wrapText="1"/>
    </xf>
    <xf numFmtId="0" fontId="0" fillId="2" borderId="0" xfId="0" applyFill="1" applyAlignment="1">
      <alignment wrapText="1"/>
    </xf>
    <xf numFmtId="0" fontId="0" fillId="2" borderId="24" xfId="0" applyFill="1" applyBorder="1" applyAlignment="1">
      <alignment wrapText="1"/>
    </xf>
    <xf numFmtId="0" fontId="12" fillId="0" borderId="0" xfId="0" applyFont="1"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8" fillId="0" borderId="0" xfId="0" applyFont="1" applyBorder="1" applyAlignment="1" applyProtection="1">
      <alignment horizontal="left" vertical="center" wrapText="1" readingOrder="1"/>
    </xf>
    <xf numFmtId="0" fontId="15" fillId="0" borderId="0" xfId="0" applyFont="1" applyBorder="1" applyAlignment="1" applyProtection="1">
      <alignment horizontal="left" vertical="center" wrapText="1" readingOrder="1"/>
    </xf>
    <xf numFmtId="0" fontId="15" fillId="0" borderId="0" xfId="0" applyFont="1" applyBorder="1" applyAlignment="1" applyProtection="1">
      <alignment horizontal="center" vertical="center" wrapText="1" readingOrder="1"/>
    </xf>
    <xf numFmtId="43" fontId="4" fillId="4" borderId="4" xfId="2" applyFont="1" applyFill="1" applyBorder="1" applyAlignment="1" applyProtection="1">
      <alignment horizontal="center" vertical="center"/>
      <protection locked="0"/>
    </xf>
    <xf numFmtId="0" fontId="0" fillId="0" borderId="0" xfId="0" applyFill="1" applyAlignment="1" applyProtection="1">
      <alignment vertical="center"/>
    </xf>
    <xf numFmtId="0" fontId="0" fillId="0" borderId="0" xfId="0" applyFill="1" applyAlignment="1" applyProtection="1">
      <alignment horizontal="center" vertical="center"/>
    </xf>
    <xf numFmtId="0" fontId="3" fillId="0" borderId="0" xfId="0" applyFont="1" applyFill="1" applyBorder="1" applyAlignment="1" applyProtection="1">
      <alignment vertical="center"/>
    </xf>
    <xf numFmtId="0" fontId="3" fillId="4" borderId="0" xfId="0" applyFont="1" applyFill="1" applyAlignment="1" applyProtection="1">
      <alignment horizontal="center" vertical="center"/>
    </xf>
    <xf numFmtId="0" fontId="4" fillId="0" borderId="4"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0" fillId="0" borderId="0" xfId="0" applyFill="1" applyAlignment="1" applyProtection="1">
      <alignment horizontal="right" vertical="center"/>
    </xf>
    <xf numFmtId="0" fontId="4" fillId="0" borderId="0" xfId="1" applyFont="1" applyFill="1" applyAlignment="1" applyProtection="1">
      <alignment horizontal="right" vertical="center"/>
    </xf>
    <xf numFmtId="22" fontId="5" fillId="0" borderId="0" xfId="0" quotePrefix="1" applyNumberFormat="1" applyFont="1" applyFill="1" applyBorder="1" applyAlignment="1" applyProtection="1">
      <alignment vertical="center"/>
    </xf>
    <xf numFmtId="22" fontId="5"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4" fillId="0" borderId="0" xfId="1" applyFont="1" applyFill="1" applyAlignment="1" applyProtection="1">
      <alignment horizontal="right" vertical="center"/>
    </xf>
    <xf numFmtId="0" fontId="4" fillId="0" borderId="0" xfId="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1" fillId="0" borderId="0" xfId="1" applyFill="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xf>
    <xf numFmtId="22" fontId="4"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Alignment="1" applyProtection="1">
      <alignment horizontal="right"/>
    </xf>
    <xf numFmtId="0" fontId="4" fillId="0" borderId="0" xfId="0" applyFont="1" applyFill="1" applyBorder="1" applyAlignment="1" applyProtection="1">
      <alignment horizontal="left" vertical="center"/>
    </xf>
    <xf numFmtId="0" fontId="18" fillId="0" borderId="0" xfId="1" applyFont="1" applyFill="1" applyBorder="1" applyAlignment="1" applyProtection="1">
      <alignment vertical="center" wrapText="1"/>
    </xf>
    <xf numFmtId="22" fontId="5" fillId="0" borderId="0" xfId="0" applyNumberFormat="1" applyFont="1" applyFill="1" applyAlignment="1" applyProtection="1">
      <alignment vertical="center"/>
    </xf>
    <xf numFmtId="0" fontId="4" fillId="0" borderId="0" xfId="1" applyFont="1" applyFill="1" applyAlignment="1" applyProtection="1">
      <alignment horizontal="center" vertical="center"/>
    </xf>
    <xf numFmtId="0" fontId="4" fillId="0" borderId="0" xfId="1"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0" xfId="1" applyFont="1" applyFill="1" applyAlignment="1" applyProtection="1">
      <alignment vertical="center"/>
    </xf>
    <xf numFmtId="0" fontId="18"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0" fillId="0" borderId="0" xfId="0" quotePrefix="1" applyAlignment="1" applyProtection="1">
      <alignment vertical="center"/>
    </xf>
    <xf numFmtId="0" fontId="0" fillId="0" borderId="0" xfId="0"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6"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18"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4" fillId="0" borderId="22" xfId="1" applyFont="1" applyFill="1" applyBorder="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quotePrefix="1" applyFont="1" applyFill="1" applyAlignment="1" applyProtection="1">
      <alignment horizontal="center" vertical="center"/>
    </xf>
    <xf numFmtId="0" fontId="2"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2" fillId="0" borderId="0" xfId="0" applyFont="1" applyFill="1" applyAlignment="1" applyProtection="1">
      <alignment vertical="center"/>
    </xf>
    <xf numFmtId="0" fontId="12" fillId="0" borderId="0" xfId="0" applyFont="1" applyFill="1" applyAlignment="1" applyProtection="1">
      <alignment vertical="center"/>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vertical="center"/>
    </xf>
    <xf numFmtId="0" fontId="4" fillId="0" borderId="28"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9" xfId="1" applyFont="1" applyFill="1" applyBorder="1" applyAlignment="1" applyProtection="1">
      <alignment vertical="center"/>
    </xf>
    <xf numFmtId="0" fontId="4" fillId="0" borderId="27" xfId="1" applyFont="1" applyFill="1" applyBorder="1" applyAlignment="1" applyProtection="1">
      <alignment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31" xfId="0" applyFont="1" applyFill="1" applyBorder="1" applyAlignment="1" applyProtection="1">
      <alignment horizontal="center" vertical="center" wrapText="1"/>
    </xf>
    <xf numFmtId="0" fontId="4" fillId="0" borderId="17"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3"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22"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24"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22" xfId="1"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4" fillId="0" borderId="2" xfId="1" applyFont="1" applyFill="1" applyBorder="1" applyAlignment="1" applyProtection="1">
      <alignment horizontal="center" vertical="center" wrapText="1"/>
    </xf>
    <xf numFmtId="0" fontId="4" fillId="0" borderId="17" xfId="1" applyFont="1" applyFill="1" applyBorder="1" applyAlignment="1" applyProtection="1">
      <alignment vertical="center"/>
    </xf>
    <xf numFmtId="0" fontId="4" fillId="0" borderId="18" xfId="1" applyFont="1" applyFill="1" applyBorder="1" applyAlignment="1" applyProtection="1">
      <alignment vertical="center"/>
    </xf>
    <xf numFmtId="0" fontId="4" fillId="0" borderId="19" xfId="1" applyFont="1" applyFill="1" applyBorder="1" applyAlignment="1" applyProtection="1">
      <alignment vertical="center"/>
    </xf>
    <xf numFmtId="0" fontId="4" fillId="0" borderId="1"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20" xfId="1"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4" xfId="1" applyFont="1" applyFill="1" applyBorder="1" applyAlignment="1" applyProtection="1">
      <alignment horizontal="right" vertical="center"/>
    </xf>
    <xf numFmtId="0" fontId="4" fillId="0" borderId="21" xfId="1" applyFont="1" applyFill="1" applyBorder="1" applyAlignment="1" applyProtection="1">
      <alignment horizontal="right" vertical="center"/>
    </xf>
    <xf numFmtId="0" fontId="4" fillId="0" borderId="5" xfId="1" applyFont="1" applyFill="1" applyBorder="1" applyAlignment="1" applyProtection="1">
      <alignment horizontal="right" vertical="center"/>
    </xf>
    <xf numFmtId="4" fontId="4" fillId="4" borderId="1" xfId="0" applyNumberFormat="1" applyFont="1" applyFill="1" applyBorder="1" applyAlignment="1" applyProtection="1">
      <alignment horizontal="center" vertical="center"/>
    </xf>
    <xf numFmtId="4" fontId="4" fillId="0" borderId="1" xfId="0" applyNumberFormat="1" applyFont="1" applyFill="1" applyBorder="1" applyAlignment="1" applyProtection="1">
      <alignment horizontal="center" vertical="center"/>
    </xf>
    <xf numFmtId="4" fontId="4" fillId="4" borderId="20" xfId="0" applyNumberFormat="1" applyFont="1" applyFill="1" applyBorder="1" applyAlignment="1" applyProtection="1">
      <alignment horizontal="center" vertical="center"/>
    </xf>
    <xf numFmtId="4" fontId="4" fillId="0" borderId="20"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7" fillId="0" borderId="0" xfId="0" applyFont="1" applyFill="1" applyBorder="1" applyAlignment="1" applyProtection="1">
      <alignment vertical="center"/>
    </xf>
    <xf numFmtId="3" fontId="4"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0" fillId="0" borderId="0" xfId="0" applyFill="1" applyBorder="1" applyAlignment="1" applyProtection="1">
      <alignment vertical="center"/>
    </xf>
    <xf numFmtId="164" fontId="4" fillId="0" borderId="1" xfId="0" applyNumberFormat="1"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4" fontId="4" fillId="4" borderId="3"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0" fontId="2" fillId="0" borderId="14" xfId="1" applyFont="1" applyFill="1" applyBorder="1" applyAlignment="1" applyProtection="1">
      <alignment horizontal="right" vertical="center"/>
    </xf>
    <xf numFmtId="0" fontId="2" fillId="0" borderId="15" xfId="1" applyFont="1" applyFill="1" applyBorder="1" applyAlignment="1" applyProtection="1">
      <alignment horizontal="right"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1" applyFont="1" applyFill="1" applyBorder="1" applyAlignment="1" applyProtection="1">
      <alignment horizontal="center" vertical="center"/>
    </xf>
    <xf numFmtId="0" fontId="2" fillId="0" borderId="37" xfId="1" applyFont="1" applyFill="1" applyBorder="1" applyAlignment="1" applyProtection="1">
      <alignment horizontal="center" vertical="center"/>
    </xf>
    <xf numFmtId="0" fontId="2" fillId="0" borderId="38" xfId="1" applyFont="1" applyFill="1" applyBorder="1" applyAlignment="1" applyProtection="1">
      <alignment horizontal="center" vertical="center"/>
    </xf>
    <xf numFmtId="0" fontId="4" fillId="5" borderId="0" xfId="1" applyFont="1" applyFill="1" applyBorder="1" applyAlignment="1" applyProtection="1">
      <alignment horizontal="right" vertical="center"/>
    </xf>
    <xf numFmtId="3" fontId="4" fillId="5" borderId="0" xfId="0" applyNumberFormat="1" applyFont="1" applyFill="1" applyBorder="1" applyAlignment="1" applyProtection="1">
      <alignment vertical="center"/>
    </xf>
    <xf numFmtId="0" fontId="2" fillId="5" borderId="0" xfId="0" applyFont="1" applyFill="1" applyBorder="1" applyAlignment="1" applyProtection="1">
      <alignment horizontal="center" vertical="center"/>
    </xf>
    <xf numFmtId="164" fontId="4" fillId="5" borderId="0" xfId="0" applyNumberFormat="1" applyFont="1" applyFill="1" applyBorder="1" applyAlignment="1" applyProtection="1">
      <alignment horizontal="center" vertical="center"/>
    </xf>
    <xf numFmtId="0" fontId="4" fillId="5" borderId="0" xfId="1" applyFont="1" applyFill="1" applyBorder="1" applyAlignment="1" applyProtection="1">
      <alignment horizontal="center" vertical="center"/>
    </xf>
    <xf numFmtId="2" fontId="4" fillId="5" borderId="0" xfId="0" applyNumberFormat="1" applyFont="1" applyFill="1" applyBorder="1" applyAlignment="1" applyProtection="1">
      <alignment vertical="center"/>
    </xf>
    <xf numFmtId="1" fontId="4" fillId="5" borderId="0" xfId="0" applyNumberFormat="1" applyFont="1" applyFill="1" applyBorder="1" applyAlignment="1" applyProtection="1">
      <alignment horizontal="center" vertical="center"/>
    </xf>
    <xf numFmtId="1" fontId="4" fillId="5" borderId="0" xfId="0" applyNumberFormat="1" applyFont="1" applyFill="1" applyBorder="1" applyAlignment="1" applyProtection="1">
      <alignment vertical="center"/>
    </xf>
    <xf numFmtId="2" fontId="4" fillId="5" borderId="0" xfId="0" applyNumberFormat="1" applyFont="1" applyFill="1" applyBorder="1" applyAlignment="1" applyProtection="1">
      <alignment horizontal="right" vertical="center"/>
    </xf>
    <xf numFmtId="0" fontId="0" fillId="5" borderId="0" xfId="0" applyFill="1" applyAlignment="1" applyProtection="1">
      <alignment vertical="center"/>
    </xf>
    <xf numFmtId="0" fontId="0" fillId="5" borderId="0" xfId="0" applyFill="1" applyBorder="1" applyAlignment="1" applyProtection="1">
      <alignment vertical="center"/>
    </xf>
    <xf numFmtId="0" fontId="8"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0" fillId="0" borderId="0" xfId="0" applyFill="1" applyAlignment="1" applyProtection="1">
      <alignment horizontal="left" vertical="center"/>
    </xf>
    <xf numFmtId="0" fontId="4" fillId="0" borderId="22" xfId="0" applyFont="1" applyFill="1" applyBorder="1" applyAlignment="1" applyProtection="1">
      <alignment vertical="center"/>
    </xf>
    <xf numFmtId="0" fontId="8" fillId="0" borderId="0" xfId="0" applyFont="1" applyFill="1" applyAlignment="1" applyProtection="1">
      <alignment horizontal="left" vertical="center" wrapText="1"/>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wrapText="1"/>
    </xf>
    <xf numFmtId="0" fontId="8" fillId="0"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0" fillId="0" borderId="4" xfId="0" applyFill="1" applyBorder="1" applyAlignment="1" applyProtection="1">
      <alignment vertical="center"/>
    </xf>
    <xf numFmtId="0" fontId="0" fillId="0" borderId="21" xfId="0" applyFill="1" applyBorder="1" applyAlignment="1" applyProtection="1">
      <alignment vertical="center"/>
    </xf>
    <xf numFmtId="0" fontId="0" fillId="0" borderId="5" xfId="0" applyFill="1" applyBorder="1" applyAlignment="1" applyProtection="1">
      <alignment vertical="center"/>
    </xf>
    <xf numFmtId="167" fontId="2" fillId="4" borderId="33" xfId="0" applyNumberFormat="1" applyFont="1" applyFill="1" applyBorder="1" applyAlignment="1" applyProtection="1">
      <alignment horizontal="center" vertical="center"/>
      <protection locked="0"/>
    </xf>
    <xf numFmtId="164" fontId="2" fillId="4" borderId="33" xfId="0" applyNumberFormat="1" applyFont="1" applyFill="1" applyBorder="1" applyAlignment="1" applyProtection="1">
      <alignment horizontal="center" vertical="center"/>
      <protection locked="0"/>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Calc!$C$12"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10</xdr:row>
      <xdr:rowOff>444500</xdr:rowOff>
    </xdr:from>
    <xdr:to>
      <xdr:col>24</xdr:col>
      <xdr:colOff>254000</xdr:colOff>
      <xdr:row>21</xdr:row>
      <xdr:rowOff>111125</xdr:rowOff>
    </xdr:to>
    <xdr:grpSp>
      <xdr:nvGrpSpPr>
        <xdr:cNvPr id="1239" name="Group 3"/>
        <xdr:cNvGrpSpPr>
          <a:grpSpLocks/>
        </xdr:cNvGrpSpPr>
      </xdr:nvGrpSpPr>
      <xdr:grpSpPr bwMode="auto">
        <a:xfrm>
          <a:off x="47625" y="2591955"/>
          <a:ext cx="16312284" cy="2212397"/>
          <a:chOff x="5" y="160"/>
          <a:chExt cx="1638" cy="236"/>
        </a:xfrm>
      </xdr:grpSpPr>
      <xdr:grpSp>
        <xdr:nvGrpSpPr>
          <xdr:cNvPr id="1240" name="Group 4"/>
          <xdr:cNvGrpSpPr>
            <a:grpSpLocks/>
          </xdr:cNvGrpSpPr>
        </xdr:nvGrpSpPr>
        <xdr:grpSpPr bwMode="auto">
          <a:xfrm>
            <a:off x="1543" y="221"/>
            <a:ext cx="10" cy="31"/>
            <a:chOff x="9125" y="1178"/>
            <a:chExt cx="85" cy="345"/>
          </a:xfrm>
        </xdr:grpSpPr>
        <xdr:sp macro="" textlink="">
          <xdr:nvSpPr>
            <xdr:cNvPr id="1289" name="Line 5"/>
            <xdr:cNvSpPr>
              <a:spLocks noChangeShapeType="1"/>
            </xdr:cNvSpPr>
          </xdr:nvSpPr>
          <xdr:spPr bwMode="auto">
            <a:xfrm flipV="1">
              <a:off x="9171" y="1178"/>
              <a:ext cx="0" cy="345"/>
            </a:xfrm>
            <a:prstGeom prst="line">
              <a:avLst/>
            </a:prstGeom>
            <a:noFill/>
            <a:ln w="12700">
              <a:solidFill>
                <a:srgbClr val="000000"/>
              </a:solidFill>
              <a:round/>
              <a:headEnd/>
              <a:tailEnd/>
            </a:ln>
            <a:effectLst/>
          </xdr:spPr>
        </xdr:sp>
        <xdr:sp macro="" textlink="">
          <xdr:nvSpPr>
            <xdr:cNvPr id="1290" name="Line 6"/>
            <xdr:cNvSpPr>
              <a:spLocks noChangeShapeType="1"/>
            </xdr:cNvSpPr>
          </xdr:nvSpPr>
          <xdr:spPr bwMode="auto">
            <a:xfrm>
              <a:off x="9125" y="1218"/>
              <a:ext cx="85" cy="0"/>
            </a:xfrm>
            <a:prstGeom prst="line">
              <a:avLst/>
            </a:prstGeom>
            <a:noFill/>
            <a:ln w="12700">
              <a:solidFill>
                <a:srgbClr val="000000"/>
              </a:solidFill>
              <a:round/>
              <a:headEnd/>
              <a:tailEnd/>
            </a:ln>
            <a:effectLst/>
          </xdr:spPr>
        </xdr:sp>
      </xdr:grpSp>
      <xdr:grpSp>
        <xdr:nvGrpSpPr>
          <xdr:cNvPr id="1241" name="Group 7"/>
          <xdr:cNvGrpSpPr>
            <a:grpSpLocks/>
          </xdr:cNvGrpSpPr>
        </xdr:nvGrpSpPr>
        <xdr:grpSpPr bwMode="auto">
          <a:xfrm>
            <a:off x="76" y="160"/>
            <a:ext cx="176" cy="109"/>
            <a:chOff x="581" y="709"/>
            <a:chExt cx="1071" cy="695"/>
          </a:xfrm>
        </xdr:grpSpPr>
        <xdr:sp macro="" textlink="">
          <xdr:nvSpPr>
            <xdr:cNvPr id="1272" name="Rectangle 8"/>
            <xdr:cNvSpPr>
              <a:spLocks noChangeArrowheads="1"/>
            </xdr:cNvSpPr>
          </xdr:nvSpPr>
          <xdr:spPr bwMode="auto">
            <a:xfrm>
              <a:off x="1156" y="1029"/>
              <a:ext cx="457" cy="375"/>
            </a:xfrm>
            <a:prstGeom prst="rect">
              <a:avLst/>
            </a:prstGeom>
            <a:noFill/>
            <a:ln w="12700">
              <a:solidFill>
                <a:srgbClr val="000000"/>
              </a:solidFill>
              <a:miter lim="800000"/>
              <a:headEnd/>
              <a:tailEnd/>
            </a:ln>
            <a:effectLst/>
          </xdr:spPr>
        </xdr:sp>
        <xdr:sp macro="" textlink="">
          <xdr:nvSpPr>
            <xdr:cNvPr id="1273" name="Rectangle 9"/>
            <xdr:cNvSpPr>
              <a:spLocks noChangeArrowheads="1"/>
            </xdr:cNvSpPr>
          </xdr:nvSpPr>
          <xdr:spPr bwMode="auto">
            <a:xfrm>
              <a:off x="1064" y="1094"/>
              <a:ext cx="85" cy="310"/>
            </a:xfrm>
            <a:prstGeom prst="rect">
              <a:avLst/>
            </a:prstGeom>
            <a:noFill/>
            <a:ln w="12700">
              <a:solidFill>
                <a:srgbClr val="000000"/>
              </a:solidFill>
              <a:miter lim="800000"/>
              <a:headEnd/>
              <a:tailEnd/>
            </a:ln>
            <a:effectLst/>
          </xdr:spPr>
        </xdr:sp>
        <xdr:sp macro="" textlink="">
          <xdr:nvSpPr>
            <xdr:cNvPr id="1274" name="Rectangle 10"/>
            <xdr:cNvSpPr>
              <a:spLocks noChangeArrowheads="1"/>
            </xdr:cNvSpPr>
          </xdr:nvSpPr>
          <xdr:spPr bwMode="auto">
            <a:xfrm>
              <a:off x="1202" y="989"/>
              <a:ext cx="450" cy="30"/>
            </a:xfrm>
            <a:prstGeom prst="rect">
              <a:avLst/>
            </a:prstGeom>
            <a:noFill/>
            <a:ln w="12700">
              <a:solidFill>
                <a:srgbClr val="000000"/>
              </a:solidFill>
              <a:miter lim="800000"/>
              <a:headEnd/>
              <a:tailEnd/>
            </a:ln>
            <a:effectLst/>
          </xdr:spPr>
        </xdr:sp>
        <xdr:grpSp>
          <xdr:nvGrpSpPr>
            <xdr:cNvPr id="1275" name="Group 11"/>
            <xdr:cNvGrpSpPr>
              <a:grpSpLocks/>
            </xdr:cNvGrpSpPr>
          </xdr:nvGrpSpPr>
          <xdr:grpSpPr bwMode="auto">
            <a:xfrm>
              <a:off x="1273" y="709"/>
              <a:ext cx="131" cy="280"/>
              <a:chOff x="167" y="145"/>
              <a:chExt cx="15" cy="79"/>
            </a:xfrm>
          </xdr:grpSpPr>
          <xdr:sp macro="" textlink="">
            <xdr:nvSpPr>
              <xdr:cNvPr id="1283" name="Line 12"/>
              <xdr:cNvSpPr>
                <a:spLocks noChangeShapeType="1"/>
              </xdr:cNvSpPr>
            </xdr:nvSpPr>
            <xdr:spPr bwMode="auto">
              <a:xfrm flipV="1">
                <a:off x="167" y="160"/>
                <a:ext cx="0" cy="64"/>
              </a:xfrm>
              <a:prstGeom prst="line">
                <a:avLst/>
              </a:prstGeom>
              <a:noFill/>
              <a:ln w="12700">
                <a:solidFill>
                  <a:srgbClr val="000000"/>
                </a:solidFill>
                <a:round/>
                <a:headEnd/>
                <a:tailEnd/>
              </a:ln>
              <a:effectLst/>
            </xdr:spPr>
          </xdr:sp>
          <xdr:sp macro="" textlink="">
            <xdr:nvSpPr>
              <xdr:cNvPr id="1284" name="Line 13"/>
              <xdr:cNvSpPr>
                <a:spLocks noChangeShapeType="1"/>
              </xdr:cNvSpPr>
            </xdr:nvSpPr>
            <xdr:spPr bwMode="auto">
              <a:xfrm>
                <a:off x="173" y="160"/>
                <a:ext cx="4" cy="63"/>
              </a:xfrm>
              <a:prstGeom prst="line">
                <a:avLst/>
              </a:prstGeom>
              <a:noFill/>
              <a:ln w="12700">
                <a:solidFill>
                  <a:srgbClr val="000000"/>
                </a:solidFill>
                <a:round/>
                <a:headEnd/>
                <a:tailEnd/>
              </a:ln>
              <a:effectLst/>
            </xdr:spPr>
          </xdr:sp>
          <xdr:sp macro="" textlink="">
            <xdr:nvSpPr>
              <xdr:cNvPr id="1285" name="Line 14"/>
              <xdr:cNvSpPr>
                <a:spLocks noChangeShapeType="1"/>
              </xdr:cNvSpPr>
            </xdr:nvSpPr>
            <xdr:spPr bwMode="auto">
              <a:xfrm>
                <a:off x="167" y="160"/>
                <a:ext cx="5" cy="0"/>
              </a:xfrm>
              <a:prstGeom prst="line">
                <a:avLst/>
              </a:prstGeom>
              <a:noFill/>
              <a:ln w="12700">
                <a:solidFill>
                  <a:srgbClr val="000000"/>
                </a:solidFill>
                <a:round/>
                <a:headEnd/>
                <a:tailEnd/>
              </a:ln>
              <a:effectLst/>
            </xdr:spPr>
          </xdr:sp>
          <xdr:sp macro="" textlink="">
            <xdr:nvSpPr>
              <xdr:cNvPr id="1286" name="Line 15"/>
              <xdr:cNvSpPr>
                <a:spLocks noChangeShapeType="1"/>
              </xdr:cNvSpPr>
            </xdr:nvSpPr>
            <xdr:spPr bwMode="auto">
              <a:xfrm flipV="1">
                <a:off x="167" y="145"/>
                <a:ext cx="0" cy="15"/>
              </a:xfrm>
              <a:prstGeom prst="line">
                <a:avLst/>
              </a:prstGeom>
              <a:noFill/>
              <a:ln w="12700">
                <a:solidFill>
                  <a:srgbClr val="000000"/>
                </a:solidFill>
                <a:round/>
                <a:headEnd/>
                <a:tailEnd/>
              </a:ln>
              <a:effectLst/>
            </xdr:spPr>
          </xdr:sp>
          <xdr:sp macro="" textlink="">
            <xdr:nvSpPr>
              <xdr:cNvPr id="1287" name="Line 16"/>
              <xdr:cNvSpPr>
                <a:spLocks noChangeShapeType="1"/>
              </xdr:cNvSpPr>
            </xdr:nvSpPr>
            <xdr:spPr bwMode="auto">
              <a:xfrm>
                <a:off x="173" y="161"/>
                <a:ext cx="8" cy="0"/>
              </a:xfrm>
              <a:prstGeom prst="line">
                <a:avLst/>
              </a:prstGeom>
              <a:noFill/>
              <a:ln w="12700">
                <a:solidFill>
                  <a:srgbClr val="000000"/>
                </a:solidFill>
                <a:round/>
                <a:headEnd/>
                <a:tailEnd/>
              </a:ln>
              <a:effectLst/>
            </xdr:spPr>
          </xdr:sp>
          <xdr:sp macro="" textlink="">
            <xdr:nvSpPr>
              <xdr:cNvPr id="1288" name="Line 17"/>
              <xdr:cNvSpPr>
                <a:spLocks noChangeShapeType="1"/>
              </xdr:cNvSpPr>
            </xdr:nvSpPr>
            <xdr:spPr bwMode="auto">
              <a:xfrm>
                <a:off x="175" y="167"/>
                <a:ext cx="7" cy="0"/>
              </a:xfrm>
              <a:prstGeom prst="line">
                <a:avLst/>
              </a:prstGeom>
              <a:noFill/>
              <a:ln w="12700">
                <a:solidFill>
                  <a:srgbClr val="000000"/>
                </a:solidFill>
                <a:round/>
                <a:headEnd/>
                <a:tailEnd/>
              </a:ln>
              <a:effectLst/>
            </xdr:spPr>
          </xdr:sp>
        </xdr:grpSp>
        <xdr:sp macro="" textlink="">
          <xdr:nvSpPr>
            <xdr:cNvPr id="1276" name="Rectangle 18"/>
            <xdr:cNvSpPr>
              <a:spLocks noChangeArrowheads="1"/>
            </xdr:cNvSpPr>
          </xdr:nvSpPr>
          <xdr:spPr bwMode="auto">
            <a:xfrm>
              <a:off x="849" y="1354"/>
              <a:ext cx="751" cy="50"/>
            </a:xfrm>
            <a:prstGeom prst="rect">
              <a:avLst/>
            </a:prstGeom>
            <a:noFill/>
            <a:ln w="12700">
              <a:solidFill>
                <a:srgbClr val="000000"/>
              </a:solidFill>
              <a:miter lim="800000"/>
              <a:headEnd/>
              <a:tailEnd/>
            </a:ln>
            <a:effectLst/>
          </xdr:spPr>
        </xdr:sp>
        <xdr:sp macro="" textlink="">
          <xdr:nvSpPr>
            <xdr:cNvPr id="1277" name="Rectangle 19"/>
            <xdr:cNvSpPr>
              <a:spLocks noChangeArrowheads="1"/>
            </xdr:cNvSpPr>
          </xdr:nvSpPr>
          <xdr:spPr bwMode="auto">
            <a:xfrm>
              <a:off x="581" y="1254"/>
              <a:ext cx="353" cy="150"/>
            </a:xfrm>
            <a:prstGeom prst="rect">
              <a:avLst/>
            </a:prstGeom>
            <a:noFill/>
            <a:ln w="12700">
              <a:solidFill>
                <a:srgbClr val="000000"/>
              </a:solidFill>
              <a:miter lim="800000"/>
              <a:headEnd/>
              <a:tailEnd/>
            </a:ln>
            <a:effectLst/>
          </xdr:spPr>
        </xdr:sp>
        <xdr:sp macro="" textlink="">
          <xdr:nvSpPr>
            <xdr:cNvPr id="1278" name="Rectangle 20"/>
            <xdr:cNvSpPr>
              <a:spLocks noChangeArrowheads="1"/>
            </xdr:cNvSpPr>
          </xdr:nvSpPr>
          <xdr:spPr bwMode="auto">
            <a:xfrm>
              <a:off x="934" y="1309"/>
              <a:ext cx="59" cy="30"/>
            </a:xfrm>
            <a:prstGeom prst="rect">
              <a:avLst/>
            </a:prstGeom>
            <a:noFill/>
            <a:ln w="12700">
              <a:solidFill>
                <a:srgbClr val="000000"/>
              </a:solidFill>
              <a:miter lim="800000"/>
              <a:headEnd/>
              <a:tailEnd/>
            </a:ln>
            <a:effectLst/>
          </xdr:spPr>
        </xdr:sp>
        <xdr:sp macro="" textlink="">
          <xdr:nvSpPr>
            <xdr:cNvPr id="1279" name="Line 21"/>
            <xdr:cNvSpPr>
              <a:spLocks noChangeShapeType="1"/>
            </xdr:cNvSpPr>
          </xdr:nvSpPr>
          <xdr:spPr bwMode="auto">
            <a:xfrm flipV="1">
              <a:off x="601" y="769"/>
              <a:ext cx="52" cy="480"/>
            </a:xfrm>
            <a:prstGeom prst="line">
              <a:avLst/>
            </a:prstGeom>
            <a:noFill/>
            <a:ln w="12700">
              <a:solidFill>
                <a:srgbClr val="000000"/>
              </a:solidFill>
              <a:round/>
              <a:headEnd/>
              <a:tailEnd/>
            </a:ln>
            <a:effectLst/>
          </xdr:spPr>
        </xdr:sp>
        <xdr:sp macro="" textlink="">
          <xdr:nvSpPr>
            <xdr:cNvPr id="1280" name="Line 22"/>
            <xdr:cNvSpPr>
              <a:spLocks noChangeShapeType="1"/>
            </xdr:cNvSpPr>
          </xdr:nvSpPr>
          <xdr:spPr bwMode="auto">
            <a:xfrm flipH="1" flipV="1">
              <a:off x="849" y="769"/>
              <a:ext cx="52" cy="485"/>
            </a:xfrm>
            <a:prstGeom prst="line">
              <a:avLst/>
            </a:prstGeom>
            <a:noFill/>
            <a:ln w="12700">
              <a:solidFill>
                <a:srgbClr val="000000"/>
              </a:solidFill>
              <a:round/>
              <a:headEnd/>
              <a:tailEnd/>
            </a:ln>
            <a:effectLst/>
          </xdr:spPr>
        </xdr:sp>
        <xdr:sp macro="" textlink="">
          <xdr:nvSpPr>
            <xdr:cNvPr id="1281" name="Line 23"/>
            <xdr:cNvSpPr>
              <a:spLocks noChangeShapeType="1"/>
            </xdr:cNvSpPr>
          </xdr:nvSpPr>
          <xdr:spPr bwMode="auto">
            <a:xfrm>
              <a:off x="653" y="769"/>
              <a:ext cx="196" cy="0"/>
            </a:xfrm>
            <a:prstGeom prst="line">
              <a:avLst/>
            </a:prstGeom>
            <a:noFill/>
            <a:ln w="12700">
              <a:solidFill>
                <a:srgbClr val="000000"/>
              </a:solidFill>
              <a:round/>
              <a:headEnd/>
              <a:tailEnd/>
            </a:ln>
            <a:effectLst/>
          </xdr:spPr>
        </xdr:sp>
        <xdr:sp macro="" textlink="">
          <xdr:nvSpPr>
            <xdr:cNvPr id="1282" name="Rectangle 24"/>
            <xdr:cNvSpPr>
              <a:spLocks noChangeArrowheads="1"/>
            </xdr:cNvSpPr>
          </xdr:nvSpPr>
          <xdr:spPr bwMode="auto">
            <a:xfrm>
              <a:off x="1521" y="1084"/>
              <a:ext cx="53" cy="45"/>
            </a:xfrm>
            <a:prstGeom prst="rect">
              <a:avLst/>
            </a:prstGeom>
            <a:solidFill>
              <a:srgbClr val="FFFFFF"/>
            </a:solidFill>
            <a:ln w="12700">
              <a:solidFill>
                <a:srgbClr val="000000"/>
              </a:solidFill>
              <a:miter lim="800000"/>
              <a:headEnd/>
              <a:tailEnd/>
            </a:ln>
            <a:effectLst/>
          </xdr:spPr>
        </xdr:sp>
      </xdr:grpSp>
      <xdr:grpSp>
        <xdr:nvGrpSpPr>
          <xdr:cNvPr id="1242" name="Group 25"/>
          <xdr:cNvGrpSpPr>
            <a:grpSpLocks/>
          </xdr:cNvGrpSpPr>
        </xdr:nvGrpSpPr>
        <xdr:grpSpPr bwMode="auto">
          <a:xfrm>
            <a:off x="5" y="252"/>
            <a:ext cx="1638" cy="144"/>
            <a:chOff x="216" y="1523"/>
            <a:chExt cx="9516" cy="595"/>
          </a:xfrm>
        </xdr:grpSpPr>
        <xdr:sp macro="" textlink="">
          <xdr:nvSpPr>
            <xdr:cNvPr id="1243" name="Line 26"/>
            <xdr:cNvSpPr>
              <a:spLocks noChangeShapeType="1"/>
            </xdr:cNvSpPr>
          </xdr:nvSpPr>
          <xdr:spPr bwMode="auto">
            <a:xfrm>
              <a:off x="777" y="2113"/>
              <a:ext cx="8590" cy="0"/>
            </a:xfrm>
            <a:prstGeom prst="line">
              <a:avLst/>
            </a:prstGeom>
            <a:noFill/>
            <a:ln w="12700">
              <a:solidFill>
                <a:srgbClr val="000000"/>
              </a:solidFill>
              <a:round/>
              <a:headEnd/>
              <a:tailEnd/>
            </a:ln>
            <a:effectLst/>
          </xdr:spPr>
        </xdr:sp>
        <xdr:sp macro="" textlink="">
          <xdr:nvSpPr>
            <xdr:cNvPr id="1244" name="Line 27"/>
            <xdr:cNvSpPr>
              <a:spLocks noChangeShapeType="1"/>
            </xdr:cNvSpPr>
          </xdr:nvSpPr>
          <xdr:spPr bwMode="auto">
            <a:xfrm>
              <a:off x="216" y="1593"/>
              <a:ext cx="8785" cy="0"/>
            </a:xfrm>
            <a:prstGeom prst="line">
              <a:avLst/>
            </a:prstGeom>
            <a:noFill/>
            <a:ln w="12700">
              <a:solidFill>
                <a:srgbClr val="000000"/>
              </a:solidFill>
              <a:round/>
              <a:headEnd/>
              <a:tailEnd/>
            </a:ln>
            <a:effectLst/>
          </xdr:spPr>
        </xdr:sp>
        <xdr:sp macro="" textlink="">
          <xdr:nvSpPr>
            <xdr:cNvPr id="1245" name="Line 28"/>
            <xdr:cNvSpPr>
              <a:spLocks noChangeShapeType="1"/>
            </xdr:cNvSpPr>
          </xdr:nvSpPr>
          <xdr:spPr bwMode="auto">
            <a:xfrm flipV="1">
              <a:off x="8994" y="1523"/>
              <a:ext cx="647" cy="5"/>
            </a:xfrm>
            <a:prstGeom prst="line">
              <a:avLst/>
            </a:prstGeom>
            <a:noFill/>
            <a:ln w="12700">
              <a:solidFill>
                <a:srgbClr val="000000"/>
              </a:solidFill>
              <a:round/>
              <a:headEnd/>
              <a:tailEnd/>
            </a:ln>
            <a:effectLst/>
          </xdr:spPr>
        </xdr:sp>
        <xdr:sp macro="" textlink="">
          <xdr:nvSpPr>
            <xdr:cNvPr id="1246" name="Line 29"/>
            <xdr:cNvSpPr>
              <a:spLocks noChangeShapeType="1"/>
            </xdr:cNvSpPr>
          </xdr:nvSpPr>
          <xdr:spPr bwMode="auto">
            <a:xfrm flipH="1">
              <a:off x="9464" y="1523"/>
              <a:ext cx="170" cy="200"/>
            </a:xfrm>
            <a:prstGeom prst="line">
              <a:avLst/>
            </a:prstGeom>
            <a:noFill/>
            <a:ln w="12700">
              <a:solidFill>
                <a:srgbClr val="000000"/>
              </a:solidFill>
              <a:round/>
              <a:headEnd/>
              <a:tailEnd/>
            </a:ln>
            <a:effectLst/>
          </xdr:spPr>
        </xdr:sp>
        <xdr:sp macro="" textlink="">
          <xdr:nvSpPr>
            <xdr:cNvPr id="1247" name="Line 30"/>
            <xdr:cNvSpPr>
              <a:spLocks noChangeShapeType="1"/>
            </xdr:cNvSpPr>
          </xdr:nvSpPr>
          <xdr:spPr bwMode="auto">
            <a:xfrm>
              <a:off x="9458" y="1718"/>
              <a:ext cx="215" cy="130"/>
            </a:xfrm>
            <a:prstGeom prst="line">
              <a:avLst/>
            </a:prstGeom>
            <a:noFill/>
            <a:ln w="12700">
              <a:solidFill>
                <a:srgbClr val="000000"/>
              </a:solidFill>
              <a:round/>
              <a:headEnd/>
              <a:tailEnd/>
            </a:ln>
            <a:effectLst/>
          </xdr:spPr>
        </xdr:sp>
        <xdr:sp macro="" textlink="">
          <xdr:nvSpPr>
            <xdr:cNvPr id="1248" name="Arc 31"/>
            <xdr:cNvSpPr>
              <a:spLocks/>
            </xdr:cNvSpPr>
          </xdr:nvSpPr>
          <xdr:spPr bwMode="auto">
            <a:xfrm>
              <a:off x="9367" y="1978"/>
              <a:ext cx="365" cy="130"/>
            </a:xfrm>
            <a:custGeom>
              <a:avLst/>
              <a:gdLst>
                <a:gd name="T0" fmla="*/ 365 w 21600"/>
                <a:gd name="T1" fmla="*/ 0 h 21600"/>
                <a:gd name="T2" fmla="*/ 0 w 21600"/>
                <a:gd name="T3" fmla="*/ 13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49" name="Arc 32"/>
            <xdr:cNvSpPr>
              <a:spLocks/>
            </xdr:cNvSpPr>
          </xdr:nvSpPr>
          <xdr:spPr bwMode="auto">
            <a:xfrm>
              <a:off x="9667" y="1843"/>
              <a:ext cx="65" cy="140"/>
            </a:xfrm>
            <a:custGeom>
              <a:avLst/>
              <a:gdLst>
                <a:gd name="T0" fmla="*/ 0 w 21600"/>
                <a:gd name="T1" fmla="*/ 0 h 21600"/>
                <a:gd name="T2" fmla="*/ 65 w 21600"/>
                <a:gd name="T3" fmla="*/ 140 h 21600"/>
                <a:gd name="T4" fmla="*/ 0 w 21600"/>
                <a:gd name="T5" fmla="*/ 14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2700" cap="rnd">
              <a:solidFill>
                <a:srgbClr val="000000"/>
              </a:solidFill>
              <a:round/>
              <a:headEnd/>
              <a:tailEnd/>
            </a:ln>
            <a:effectLst/>
          </xdr:spPr>
        </xdr:sp>
        <xdr:sp macro="" textlink="">
          <xdr:nvSpPr>
            <xdr:cNvPr id="1250" name="Arc 33"/>
            <xdr:cNvSpPr>
              <a:spLocks/>
            </xdr:cNvSpPr>
          </xdr:nvSpPr>
          <xdr:spPr bwMode="auto">
            <a:xfrm>
              <a:off x="634" y="2018"/>
              <a:ext cx="137" cy="95"/>
            </a:xfrm>
            <a:custGeom>
              <a:avLst/>
              <a:gdLst>
                <a:gd name="T0" fmla="*/ 137 w 21600"/>
                <a:gd name="T1" fmla="*/ 95 h 21600"/>
                <a:gd name="T2" fmla="*/ 0 w 21600"/>
                <a:gd name="T3" fmla="*/ 0 h 21600"/>
                <a:gd name="T4" fmla="*/ 137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sp macro="" textlink="">
          <xdr:nvSpPr>
            <xdr:cNvPr id="1251" name="Oval 34"/>
            <xdr:cNvSpPr>
              <a:spLocks noChangeArrowheads="1"/>
            </xdr:cNvSpPr>
          </xdr:nvSpPr>
          <xdr:spPr bwMode="auto">
            <a:xfrm>
              <a:off x="542" y="2008"/>
              <a:ext cx="85" cy="10"/>
            </a:xfrm>
            <a:prstGeom prst="ellipse">
              <a:avLst/>
            </a:prstGeom>
            <a:solidFill>
              <a:srgbClr val="FFFFFF"/>
            </a:solidFill>
            <a:ln w="12700">
              <a:solidFill>
                <a:srgbClr val="000000"/>
              </a:solidFill>
              <a:round/>
              <a:headEnd/>
              <a:tailEnd/>
            </a:ln>
            <a:effectLst/>
          </xdr:spPr>
        </xdr:sp>
        <xdr:grpSp>
          <xdr:nvGrpSpPr>
            <xdr:cNvPr id="1252" name="Group 35"/>
            <xdr:cNvGrpSpPr>
              <a:grpSpLocks/>
            </xdr:cNvGrpSpPr>
          </xdr:nvGrpSpPr>
          <xdr:grpSpPr bwMode="auto">
            <a:xfrm>
              <a:off x="549" y="2018"/>
              <a:ext cx="52" cy="100"/>
              <a:chOff x="1132" y="2574"/>
              <a:chExt cx="28" cy="72"/>
            </a:xfrm>
          </xdr:grpSpPr>
          <xdr:sp macro="" textlink="">
            <xdr:nvSpPr>
              <xdr:cNvPr id="1270" name="Arc 36"/>
              <xdr:cNvSpPr>
                <a:spLocks/>
              </xdr:cNvSpPr>
            </xdr:nvSpPr>
            <xdr:spPr bwMode="auto">
              <a:xfrm>
                <a:off x="1132" y="2574"/>
                <a:ext cx="16" cy="72"/>
              </a:xfrm>
              <a:custGeom>
                <a:avLst/>
                <a:gdLst>
                  <a:gd name="T0" fmla="*/ 16 w 21600"/>
                  <a:gd name="T1" fmla="*/ 72 h 21600"/>
                  <a:gd name="T2" fmla="*/ 0 w 21600"/>
                  <a:gd name="T3" fmla="*/ 0 h 21600"/>
                  <a:gd name="T4" fmla="*/ 16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sp macro="" textlink="">
            <xdr:nvSpPr>
              <xdr:cNvPr id="1271" name="Arc 37"/>
              <xdr:cNvSpPr>
                <a:spLocks/>
              </xdr:cNvSpPr>
            </xdr:nvSpPr>
            <xdr:spPr bwMode="auto">
              <a:xfrm>
                <a:off x="1144" y="2576"/>
                <a:ext cx="16" cy="70"/>
              </a:xfrm>
              <a:custGeom>
                <a:avLst/>
                <a:gdLst>
                  <a:gd name="T0" fmla="*/ 16 w 21600"/>
                  <a:gd name="T1" fmla="*/ 0 h 21600"/>
                  <a:gd name="T2" fmla="*/ 0 w 21600"/>
                  <a:gd name="T3" fmla="*/ 7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grpSp>
        <xdr:grpSp>
          <xdr:nvGrpSpPr>
            <xdr:cNvPr id="1253" name="Group 38"/>
            <xdr:cNvGrpSpPr>
              <a:grpSpLocks/>
            </xdr:cNvGrpSpPr>
          </xdr:nvGrpSpPr>
          <xdr:grpSpPr bwMode="auto">
            <a:xfrm>
              <a:off x="549" y="1898"/>
              <a:ext cx="52" cy="95"/>
              <a:chOff x="1133" y="2484"/>
              <a:chExt cx="28" cy="72"/>
            </a:xfrm>
          </xdr:grpSpPr>
          <xdr:sp macro="" textlink="">
            <xdr:nvSpPr>
              <xdr:cNvPr id="1268" name="Arc 39"/>
              <xdr:cNvSpPr>
                <a:spLocks/>
              </xdr:cNvSpPr>
            </xdr:nvSpPr>
            <xdr:spPr bwMode="auto">
              <a:xfrm rot="10800000">
                <a:off x="1133" y="2484"/>
                <a:ext cx="16" cy="72"/>
              </a:xfrm>
              <a:custGeom>
                <a:avLst/>
                <a:gdLst>
                  <a:gd name="T0" fmla="*/ 16 w 21600"/>
                  <a:gd name="T1" fmla="*/ 0 h 21600"/>
                  <a:gd name="T2" fmla="*/ 0 w 21600"/>
                  <a:gd name="T3" fmla="*/ 72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69" name="Arc 40"/>
              <xdr:cNvSpPr>
                <a:spLocks/>
              </xdr:cNvSpPr>
            </xdr:nvSpPr>
            <xdr:spPr bwMode="auto">
              <a:xfrm rot="10800000">
                <a:off x="1145" y="2484"/>
                <a:ext cx="16" cy="70"/>
              </a:xfrm>
              <a:custGeom>
                <a:avLst/>
                <a:gdLst>
                  <a:gd name="T0" fmla="*/ 16 w 21600"/>
                  <a:gd name="T1" fmla="*/ 70 h 21600"/>
                  <a:gd name="T2" fmla="*/ 0 w 21600"/>
                  <a:gd name="T3" fmla="*/ 0 h 21600"/>
                  <a:gd name="T4" fmla="*/ 16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grpSp>
        <xdr:sp macro="" textlink="">
          <xdr:nvSpPr>
            <xdr:cNvPr id="1254" name="Line 41"/>
            <xdr:cNvSpPr>
              <a:spLocks noChangeShapeType="1"/>
            </xdr:cNvSpPr>
          </xdr:nvSpPr>
          <xdr:spPr bwMode="auto">
            <a:xfrm>
              <a:off x="216" y="1593"/>
              <a:ext cx="0" cy="125"/>
            </a:xfrm>
            <a:prstGeom prst="line">
              <a:avLst/>
            </a:prstGeom>
            <a:noFill/>
            <a:ln w="12700">
              <a:solidFill>
                <a:srgbClr val="000000"/>
              </a:solidFill>
              <a:round/>
              <a:headEnd/>
              <a:tailEnd/>
            </a:ln>
            <a:effectLst/>
          </xdr:spPr>
        </xdr:sp>
        <xdr:sp macro="" textlink="">
          <xdr:nvSpPr>
            <xdr:cNvPr id="1255" name="Line 42"/>
            <xdr:cNvSpPr>
              <a:spLocks noChangeShapeType="1"/>
            </xdr:cNvSpPr>
          </xdr:nvSpPr>
          <xdr:spPr bwMode="auto">
            <a:xfrm>
              <a:off x="216" y="1718"/>
              <a:ext cx="587" cy="135"/>
            </a:xfrm>
            <a:prstGeom prst="line">
              <a:avLst/>
            </a:prstGeom>
            <a:noFill/>
            <a:ln w="12700">
              <a:solidFill>
                <a:srgbClr val="000000"/>
              </a:solidFill>
              <a:round/>
              <a:headEnd/>
              <a:tailEnd/>
            </a:ln>
            <a:effectLst/>
          </xdr:spPr>
        </xdr:sp>
        <xdr:sp macro="" textlink="">
          <xdr:nvSpPr>
            <xdr:cNvPr id="1256" name="Arc 43"/>
            <xdr:cNvSpPr>
              <a:spLocks/>
            </xdr:cNvSpPr>
          </xdr:nvSpPr>
          <xdr:spPr bwMode="auto">
            <a:xfrm>
              <a:off x="803" y="1853"/>
              <a:ext cx="53" cy="45"/>
            </a:xfrm>
            <a:custGeom>
              <a:avLst/>
              <a:gdLst>
                <a:gd name="T0" fmla="*/ 0 w 21600"/>
                <a:gd name="T1" fmla="*/ 0 h 21600"/>
                <a:gd name="T2" fmla="*/ 53 w 21600"/>
                <a:gd name="T3" fmla="*/ 45 h 21600"/>
                <a:gd name="T4" fmla="*/ 0 w 21600"/>
                <a:gd name="T5" fmla="*/ 45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2700" cap="rnd">
              <a:solidFill>
                <a:srgbClr val="000000"/>
              </a:solidFill>
              <a:round/>
              <a:headEnd/>
              <a:tailEnd/>
            </a:ln>
            <a:effectLst/>
          </xdr:spPr>
        </xdr:sp>
        <xdr:sp macro="" textlink="">
          <xdr:nvSpPr>
            <xdr:cNvPr id="1257" name="Arc 44"/>
            <xdr:cNvSpPr>
              <a:spLocks/>
            </xdr:cNvSpPr>
          </xdr:nvSpPr>
          <xdr:spPr bwMode="auto">
            <a:xfrm>
              <a:off x="640" y="1898"/>
              <a:ext cx="209" cy="110"/>
            </a:xfrm>
            <a:custGeom>
              <a:avLst/>
              <a:gdLst>
                <a:gd name="T0" fmla="*/ 209 w 21600"/>
                <a:gd name="T1" fmla="*/ 0 h 21600"/>
                <a:gd name="T2" fmla="*/ 0 w 21600"/>
                <a:gd name="T3" fmla="*/ 11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58" name="Line 45"/>
            <xdr:cNvSpPr>
              <a:spLocks noChangeShapeType="1"/>
            </xdr:cNvSpPr>
          </xdr:nvSpPr>
          <xdr:spPr bwMode="auto">
            <a:xfrm>
              <a:off x="471" y="1783"/>
              <a:ext cx="0" cy="175"/>
            </a:xfrm>
            <a:prstGeom prst="line">
              <a:avLst/>
            </a:prstGeom>
            <a:noFill/>
            <a:ln w="12700">
              <a:solidFill>
                <a:srgbClr val="000000"/>
              </a:solidFill>
              <a:round/>
              <a:headEnd/>
              <a:tailEnd/>
            </a:ln>
            <a:effectLst/>
          </xdr:spPr>
        </xdr:sp>
        <xdr:sp macro="" textlink="">
          <xdr:nvSpPr>
            <xdr:cNvPr id="1259" name="Line 46"/>
            <xdr:cNvSpPr>
              <a:spLocks noChangeShapeType="1"/>
            </xdr:cNvSpPr>
          </xdr:nvSpPr>
          <xdr:spPr bwMode="auto">
            <a:xfrm flipH="1">
              <a:off x="412" y="1953"/>
              <a:ext cx="59" cy="0"/>
            </a:xfrm>
            <a:prstGeom prst="line">
              <a:avLst/>
            </a:prstGeom>
            <a:noFill/>
            <a:ln w="12700">
              <a:solidFill>
                <a:srgbClr val="000000"/>
              </a:solidFill>
              <a:round/>
              <a:headEnd/>
              <a:tailEnd/>
            </a:ln>
            <a:effectLst/>
          </xdr:spPr>
        </xdr:sp>
        <xdr:sp macro="" textlink="">
          <xdr:nvSpPr>
            <xdr:cNvPr id="1260" name="Freeform 47"/>
            <xdr:cNvSpPr>
              <a:spLocks/>
            </xdr:cNvSpPr>
          </xdr:nvSpPr>
          <xdr:spPr bwMode="auto">
            <a:xfrm>
              <a:off x="386" y="1943"/>
              <a:ext cx="32" cy="10"/>
            </a:xfrm>
            <a:custGeom>
              <a:avLst/>
              <a:gdLst>
                <a:gd name="T0" fmla="*/ 30 w 15"/>
                <a:gd name="T1" fmla="*/ 9 h 12"/>
                <a:gd name="T2" fmla="*/ 19 w 15"/>
                <a:gd name="T3" fmla="*/ 9 h 12"/>
                <a:gd name="T4" fmla="*/ 6 w 15"/>
                <a:gd name="T5" fmla="*/ 9 h 12"/>
                <a:gd name="T6" fmla="*/ 0 w 15"/>
                <a:gd name="T7" fmla="*/ 5 h 12"/>
                <a:gd name="T8" fmla="*/ 0 w 15"/>
                <a:gd name="T9" fmla="*/ 0 h 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12">
                  <a:moveTo>
                    <a:pt x="14" y="11"/>
                  </a:moveTo>
                  <a:lnTo>
                    <a:pt x="9" y="11"/>
                  </a:lnTo>
                  <a:lnTo>
                    <a:pt x="3" y="11"/>
                  </a:lnTo>
                  <a:lnTo>
                    <a:pt x="0" y="6"/>
                  </a:lnTo>
                  <a:lnTo>
                    <a:pt x="0" y="0"/>
                  </a:lnTo>
                </a:path>
              </a:pathLst>
            </a:custGeom>
            <a:noFill/>
            <a:ln w="12700" cap="rnd" cmpd="sng">
              <a:solidFill>
                <a:srgbClr val="000000"/>
              </a:solidFill>
              <a:prstDash val="solid"/>
              <a:round/>
              <a:headEnd type="none" w="med" len="med"/>
              <a:tailEnd type="none" w="med" len="med"/>
            </a:ln>
            <a:effectLst/>
          </xdr:spPr>
        </xdr:sp>
        <xdr:sp macro="" textlink="">
          <xdr:nvSpPr>
            <xdr:cNvPr id="1261" name="Line 48"/>
            <xdr:cNvSpPr>
              <a:spLocks noChangeShapeType="1"/>
            </xdr:cNvSpPr>
          </xdr:nvSpPr>
          <xdr:spPr bwMode="auto">
            <a:xfrm>
              <a:off x="405" y="1933"/>
              <a:ext cx="13" cy="0"/>
            </a:xfrm>
            <a:prstGeom prst="line">
              <a:avLst/>
            </a:prstGeom>
            <a:noFill/>
            <a:ln w="12700">
              <a:solidFill>
                <a:srgbClr val="000000"/>
              </a:solidFill>
              <a:round/>
              <a:headEnd/>
              <a:tailEnd/>
            </a:ln>
            <a:effectLst/>
          </xdr:spPr>
        </xdr:sp>
        <xdr:sp macro="" textlink="">
          <xdr:nvSpPr>
            <xdr:cNvPr id="1262" name="Line 49"/>
            <xdr:cNvSpPr>
              <a:spLocks noChangeShapeType="1"/>
            </xdr:cNvSpPr>
          </xdr:nvSpPr>
          <xdr:spPr bwMode="auto">
            <a:xfrm flipH="1" flipV="1">
              <a:off x="386" y="1768"/>
              <a:ext cx="32" cy="165"/>
            </a:xfrm>
            <a:prstGeom prst="line">
              <a:avLst/>
            </a:prstGeom>
            <a:noFill/>
            <a:ln w="12700">
              <a:solidFill>
                <a:srgbClr val="000000"/>
              </a:solidFill>
              <a:round/>
              <a:headEnd/>
              <a:tailEnd/>
            </a:ln>
            <a:effectLst/>
          </xdr:spPr>
        </xdr:sp>
        <xdr:sp macro="" textlink="">
          <xdr:nvSpPr>
            <xdr:cNvPr id="1263" name="Line 50"/>
            <xdr:cNvSpPr>
              <a:spLocks noChangeShapeType="1"/>
            </xdr:cNvSpPr>
          </xdr:nvSpPr>
          <xdr:spPr bwMode="auto">
            <a:xfrm flipH="1">
              <a:off x="262" y="1838"/>
              <a:ext cx="124" cy="0"/>
            </a:xfrm>
            <a:prstGeom prst="line">
              <a:avLst/>
            </a:prstGeom>
            <a:noFill/>
            <a:ln w="12700">
              <a:solidFill>
                <a:srgbClr val="000000"/>
              </a:solidFill>
              <a:round/>
              <a:headEnd/>
              <a:tailEnd/>
            </a:ln>
            <a:effectLst/>
          </xdr:spPr>
        </xdr:sp>
        <xdr:sp macro="" textlink="">
          <xdr:nvSpPr>
            <xdr:cNvPr id="1264" name="Line 51"/>
            <xdr:cNvSpPr>
              <a:spLocks noChangeShapeType="1"/>
            </xdr:cNvSpPr>
          </xdr:nvSpPr>
          <xdr:spPr bwMode="auto">
            <a:xfrm>
              <a:off x="262" y="1843"/>
              <a:ext cx="0" cy="255"/>
            </a:xfrm>
            <a:prstGeom prst="line">
              <a:avLst/>
            </a:prstGeom>
            <a:noFill/>
            <a:ln w="12700">
              <a:solidFill>
                <a:srgbClr val="000000"/>
              </a:solidFill>
              <a:round/>
              <a:headEnd/>
              <a:tailEnd/>
            </a:ln>
            <a:effectLst/>
          </xdr:spPr>
        </xdr:sp>
        <xdr:sp macro="" textlink="">
          <xdr:nvSpPr>
            <xdr:cNvPr id="1265" name="Line 52"/>
            <xdr:cNvSpPr>
              <a:spLocks noChangeShapeType="1"/>
            </xdr:cNvSpPr>
          </xdr:nvSpPr>
          <xdr:spPr bwMode="auto">
            <a:xfrm flipH="1">
              <a:off x="262" y="2098"/>
              <a:ext cx="209" cy="0"/>
            </a:xfrm>
            <a:prstGeom prst="line">
              <a:avLst/>
            </a:prstGeom>
            <a:noFill/>
            <a:ln w="12700">
              <a:solidFill>
                <a:srgbClr val="000000"/>
              </a:solidFill>
              <a:round/>
              <a:headEnd/>
              <a:tailEnd/>
            </a:ln>
            <a:effectLst/>
          </xdr:spPr>
        </xdr:sp>
        <xdr:sp macro="" textlink="">
          <xdr:nvSpPr>
            <xdr:cNvPr id="1266" name="Line 53"/>
            <xdr:cNvSpPr>
              <a:spLocks noChangeShapeType="1"/>
            </xdr:cNvSpPr>
          </xdr:nvSpPr>
          <xdr:spPr bwMode="auto">
            <a:xfrm flipV="1">
              <a:off x="471" y="1958"/>
              <a:ext cx="0" cy="140"/>
            </a:xfrm>
            <a:prstGeom prst="line">
              <a:avLst/>
            </a:prstGeom>
            <a:noFill/>
            <a:ln w="12700">
              <a:solidFill>
                <a:srgbClr val="000000"/>
              </a:solidFill>
              <a:round/>
              <a:headEnd/>
              <a:tailEnd/>
            </a:ln>
            <a:effectLst/>
          </xdr:spPr>
        </xdr:sp>
        <xdr:sp macro="" textlink="">
          <xdr:nvSpPr>
            <xdr:cNvPr id="1267" name="Line 54"/>
            <xdr:cNvSpPr>
              <a:spLocks noChangeShapeType="1"/>
            </xdr:cNvSpPr>
          </xdr:nvSpPr>
          <xdr:spPr bwMode="auto">
            <a:xfrm flipV="1">
              <a:off x="8994" y="1533"/>
              <a:ext cx="0" cy="55"/>
            </a:xfrm>
            <a:prstGeom prst="line">
              <a:avLst/>
            </a:prstGeom>
            <a:noFill/>
            <a:ln w="12700">
              <a:solidFill>
                <a:srgbClr val="000000"/>
              </a:solidFill>
              <a:round/>
              <a:headEnd/>
              <a:tailEnd/>
            </a:ln>
            <a:effectLst/>
          </xdr:spPr>
        </xdr:sp>
      </xdr:grpSp>
    </xdr:grpSp>
    <xdr:clientData/>
  </xdr:twoCellAnchor>
  <mc:AlternateContent xmlns:mc="http://schemas.openxmlformats.org/markup-compatibility/2006">
    <mc:Choice xmlns:a14="http://schemas.microsoft.com/office/drawing/2010/main" Requires="a14">
      <xdr:twoCellAnchor editAs="oneCell">
        <xdr:from>
          <xdr:col>8</xdr:col>
          <xdr:colOff>561975</xdr:colOff>
          <xdr:row>9</xdr:row>
          <xdr:rowOff>0</xdr:rowOff>
        </xdr:from>
        <xdr:to>
          <xdr:col>9</xdr:col>
          <xdr:colOff>295275</xdr:colOff>
          <xdr:row>10</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65537"/>
  <sheetViews>
    <sheetView showGridLines="0" showZeros="0" tabSelected="1" view="pageBreakPreview" topLeftCell="A6" zoomScale="55" zoomScaleNormal="75" zoomScaleSheetLayoutView="55" zoomScalePageLayoutView="40" workbookViewId="0">
      <selection activeCell="Q11" sqref="Q11"/>
    </sheetView>
  </sheetViews>
  <sheetFormatPr baseColWidth="10" defaultColWidth="9.140625" defaultRowHeight="12.75" x14ac:dyDescent="0.2"/>
  <cols>
    <col min="1" max="1" width="6.85546875" style="119" customWidth="1"/>
    <col min="2" max="2" width="6.85546875" style="118" customWidth="1"/>
    <col min="3" max="3" width="15" style="118" customWidth="1"/>
    <col min="4" max="4" width="15.7109375" style="118" customWidth="1"/>
    <col min="5" max="5" width="9.7109375" style="118" customWidth="1"/>
    <col min="6" max="10" width="8.7109375" style="118" customWidth="1"/>
    <col min="11" max="11" width="9.42578125" style="118" customWidth="1"/>
    <col min="12" max="12" width="10.140625" style="118" customWidth="1"/>
    <col min="13" max="19" width="8.7109375" style="118" customWidth="1"/>
    <col min="20" max="20" width="9.42578125" style="118" customWidth="1"/>
    <col min="21" max="21" width="17.28515625" style="118" customWidth="1"/>
    <col min="22" max="22" width="11.28515625" style="118" customWidth="1"/>
    <col min="23" max="23" width="9.140625" style="118" customWidth="1"/>
    <col min="24" max="24" width="15" style="118" customWidth="1"/>
    <col min="25" max="25" width="5.28515625" style="118" customWidth="1"/>
    <col min="26" max="26" width="10.28515625" style="118" customWidth="1"/>
    <col min="27" max="16384" width="9.140625" style="118"/>
  </cols>
  <sheetData>
    <row r="1" spans="1:25" ht="12.75" customHeight="1" x14ac:dyDescent="0.2">
      <c r="A1" s="94" t="s">
        <v>149</v>
      </c>
      <c r="B1" s="95"/>
      <c r="C1" s="95"/>
      <c r="D1" s="96"/>
      <c r="E1" s="106" t="s">
        <v>146</v>
      </c>
      <c r="F1" s="107"/>
      <c r="G1" s="107"/>
      <c r="H1" s="107"/>
      <c r="I1" s="107"/>
      <c r="J1" s="107"/>
      <c r="K1" s="107"/>
      <c r="L1" s="107"/>
      <c r="M1" s="107"/>
      <c r="N1" s="107"/>
      <c r="O1" s="107"/>
      <c r="P1" s="107"/>
      <c r="Q1" s="107"/>
      <c r="R1" s="107"/>
      <c r="S1" s="107"/>
      <c r="T1" s="108"/>
      <c r="U1" s="100" t="s">
        <v>155</v>
      </c>
      <c r="V1" s="101"/>
      <c r="W1" s="101"/>
      <c r="X1" s="101"/>
      <c r="Y1" s="102"/>
    </row>
    <row r="2" spans="1:25" ht="12.75" customHeight="1" x14ac:dyDescent="0.2">
      <c r="A2" s="97"/>
      <c r="B2" s="98"/>
      <c r="C2" s="98"/>
      <c r="D2" s="99"/>
      <c r="E2" s="106" t="s">
        <v>147</v>
      </c>
      <c r="F2" s="107"/>
      <c r="G2" s="107"/>
      <c r="H2" s="107"/>
      <c r="I2" s="107"/>
      <c r="J2" s="107"/>
      <c r="K2" s="107"/>
      <c r="L2" s="107"/>
      <c r="M2" s="107"/>
      <c r="N2" s="107"/>
      <c r="O2" s="107"/>
      <c r="P2" s="107"/>
      <c r="Q2" s="107"/>
      <c r="R2" s="107"/>
      <c r="S2" s="107"/>
      <c r="T2" s="108"/>
      <c r="U2" s="103"/>
      <c r="V2" s="104"/>
      <c r="W2" s="104"/>
      <c r="X2" s="104"/>
      <c r="Y2" s="105"/>
    </row>
    <row r="4" spans="1:25" ht="45" customHeight="1" x14ac:dyDescent="0.2">
      <c r="B4" s="120" t="s">
        <v>107</v>
      </c>
      <c r="I4" s="121" t="s">
        <v>90</v>
      </c>
      <c r="J4" s="121"/>
      <c r="K4" s="121"/>
      <c r="L4" s="121"/>
      <c r="M4" s="121"/>
      <c r="N4" s="121"/>
      <c r="S4" s="122" t="s">
        <v>98</v>
      </c>
      <c r="T4" s="123"/>
      <c r="U4" s="124" t="s">
        <v>132</v>
      </c>
      <c r="V4" s="122" t="s">
        <v>93</v>
      </c>
      <c r="W4" s="123"/>
    </row>
    <row r="5" spans="1:25" ht="15" x14ac:dyDescent="0.2">
      <c r="A5" s="125"/>
      <c r="B5" s="126"/>
      <c r="C5" s="126"/>
      <c r="D5" s="119"/>
      <c r="E5" s="119"/>
      <c r="F5" s="119"/>
      <c r="G5" s="119"/>
      <c r="H5" s="119"/>
      <c r="I5" s="119"/>
      <c r="K5" s="127"/>
      <c r="L5" s="127"/>
      <c r="N5" s="128"/>
      <c r="O5" s="129"/>
      <c r="P5" s="130"/>
      <c r="Q5" s="131"/>
      <c r="S5" s="67"/>
      <c r="T5" s="68"/>
      <c r="U5" s="56"/>
      <c r="V5" s="69"/>
      <c r="W5" s="70"/>
    </row>
    <row r="6" spans="1:25" s="136" customFormat="1" ht="14.25" customHeight="1" x14ac:dyDescent="0.2">
      <c r="A6" s="132"/>
      <c r="B6" s="132"/>
      <c r="C6" s="133"/>
      <c r="D6" s="134"/>
      <c r="E6" s="125"/>
      <c r="F6" s="135"/>
      <c r="G6" s="12"/>
      <c r="H6" s="12"/>
      <c r="I6" s="55" t="s">
        <v>1</v>
      </c>
      <c r="J6" s="28"/>
      <c r="L6" s="128"/>
      <c r="M6" s="128"/>
      <c r="N6" s="128" t="s">
        <v>113</v>
      </c>
      <c r="O6" s="89"/>
      <c r="P6" s="90"/>
      <c r="Q6" s="137"/>
      <c r="S6" s="67"/>
      <c r="T6" s="68"/>
      <c r="U6" s="56"/>
      <c r="V6" s="69"/>
      <c r="W6" s="70"/>
    </row>
    <row r="7" spans="1:25" s="136" customFormat="1" ht="15" x14ac:dyDescent="0.2">
      <c r="A7" s="132"/>
      <c r="B7" s="132"/>
      <c r="C7" s="133"/>
      <c r="D7" s="138"/>
      <c r="E7" s="139"/>
      <c r="F7" s="139"/>
      <c r="G7" s="135"/>
      <c r="H7" s="12"/>
      <c r="I7" s="55" t="s">
        <v>2</v>
      </c>
      <c r="J7" s="65"/>
      <c r="L7" s="12"/>
      <c r="M7" s="12"/>
      <c r="N7" s="140" t="s">
        <v>116</v>
      </c>
      <c r="O7" s="117"/>
      <c r="P7" s="90"/>
      <c r="Q7" s="137"/>
      <c r="S7" s="67"/>
      <c r="T7" s="68"/>
      <c r="U7" s="56"/>
      <c r="V7" s="69"/>
      <c r="W7" s="70"/>
    </row>
    <row r="8" spans="1:25" s="136" customFormat="1" ht="15" customHeight="1" x14ac:dyDescent="0.2">
      <c r="A8" s="132"/>
      <c r="B8" s="132"/>
      <c r="C8" s="133"/>
      <c r="D8" s="141"/>
      <c r="E8" s="141"/>
      <c r="F8" s="141"/>
      <c r="G8" s="135"/>
      <c r="H8" s="12"/>
      <c r="I8" s="55" t="s">
        <v>4</v>
      </c>
      <c r="J8" s="32"/>
      <c r="K8" s="142"/>
      <c r="L8" s="142"/>
      <c r="M8" s="142"/>
      <c r="N8" s="128" t="s">
        <v>152</v>
      </c>
      <c r="O8" s="89"/>
      <c r="P8" s="90"/>
      <c r="Q8" s="143"/>
      <c r="W8" s="126"/>
    </row>
    <row r="9" spans="1:25" s="136" customFormat="1" ht="15" customHeight="1" x14ac:dyDescent="0.2">
      <c r="A9" s="144"/>
      <c r="B9" s="128"/>
      <c r="C9" s="145"/>
      <c r="D9" s="146"/>
      <c r="E9" s="146"/>
      <c r="F9" s="146"/>
      <c r="G9" s="147"/>
      <c r="H9" s="12"/>
      <c r="I9" s="55" t="s">
        <v>105</v>
      </c>
      <c r="J9" s="32"/>
      <c r="K9" s="148" t="s">
        <v>120</v>
      </c>
      <c r="L9" s="148"/>
      <c r="M9" s="148"/>
      <c r="N9" s="148"/>
      <c r="O9" s="148"/>
      <c r="P9" s="142"/>
      <c r="Q9" s="143"/>
      <c r="R9" s="149" t="s">
        <v>122</v>
      </c>
      <c r="S9" s="149"/>
      <c r="T9" s="149"/>
      <c r="U9" s="149"/>
      <c r="V9" s="149"/>
      <c r="W9" s="149"/>
      <c r="X9" s="149"/>
    </row>
    <row r="10" spans="1:25" s="136" customFormat="1" ht="14.25" customHeight="1" x14ac:dyDescent="0.2">
      <c r="A10" s="150"/>
      <c r="C10" s="151"/>
      <c r="D10" s="125"/>
      <c r="E10" s="125"/>
      <c r="F10" s="125"/>
      <c r="H10" s="12"/>
      <c r="I10" s="55" t="s">
        <v>3</v>
      </c>
      <c r="J10" s="152"/>
      <c r="K10" s="148"/>
      <c r="L10" s="148"/>
      <c r="M10" s="148"/>
      <c r="N10" s="148"/>
      <c r="O10" s="148"/>
      <c r="P10" s="142"/>
      <c r="Q10" s="137"/>
      <c r="R10" s="149"/>
      <c r="S10" s="149"/>
      <c r="T10" s="149"/>
      <c r="U10" s="149"/>
      <c r="V10" s="149"/>
      <c r="W10" s="149"/>
      <c r="X10" s="149"/>
    </row>
    <row r="11" spans="1:25" s="136" customFormat="1" ht="43.5" customHeight="1" x14ac:dyDescent="0.2">
      <c r="A11" s="150"/>
      <c r="K11" s="148"/>
      <c r="L11" s="148"/>
      <c r="M11" s="148"/>
      <c r="N11" s="148"/>
      <c r="O11" s="148"/>
      <c r="P11" s="142"/>
      <c r="Q11" s="153"/>
      <c r="R11" s="149"/>
      <c r="S11" s="149"/>
      <c r="T11" s="149"/>
      <c r="U11" s="149"/>
      <c r="V11" s="149"/>
      <c r="W11" s="149"/>
      <c r="X11" s="149"/>
    </row>
    <row r="12" spans="1:25" s="136" customFormat="1" ht="15" x14ac:dyDescent="0.2">
      <c r="A12" s="150"/>
      <c r="E12" s="137"/>
      <c r="F12" s="126"/>
      <c r="J12" s="134"/>
      <c r="K12" s="152"/>
      <c r="L12" s="152"/>
      <c r="M12" s="152"/>
      <c r="N12" s="152"/>
      <c r="O12" s="154"/>
      <c r="P12" s="126"/>
      <c r="Q12" s="155"/>
      <c r="W12" s="126"/>
    </row>
    <row r="13" spans="1:25" s="136" customFormat="1" ht="15" x14ac:dyDescent="0.2">
      <c r="A13" s="150"/>
      <c r="E13" s="137"/>
      <c r="F13" s="156" t="s">
        <v>92</v>
      </c>
      <c r="G13" s="157"/>
      <c r="H13" s="157"/>
      <c r="I13" s="157"/>
      <c r="J13" s="157"/>
      <c r="K13" s="157"/>
      <c r="L13" s="158"/>
      <c r="N13" s="126"/>
      <c r="W13" s="126"/>
    </row>
    <row r="14" spans="1:25" ht="14.25" customHeight="1" x14ac:dyDescent="0.2">
      <c r="E14" s="137"/>
      <c r="F14" s="159"/>
      <c r="G14" s="160"/>
      <c r="H14" s="160"/>
      <c r="I14" s="160"/>
      <c r="J14" s="160"/>
      <c r="K14" s="160"/>
      <c r="L14" s="161"/>
      <c r="P14" s="136"/>
      <c r="Q14" s="136"/>
      <c r="R14" s="136"/>
      <c r="S14" s="136"/>
      <c r="T14" s="136"/>
    </row>
    <row r="15" spans="1:25" ht="14.25" customHeight="1" x14ac:dyDescent="0.2">
      <c r="E15" s="137"/>
      <c r="P15" s="132" t="s">
        <v>5</v>
      </c>
      <c r="Q15" s="162"/>
      <c r="R15" s="86" t="str">
        <f>I4</f>
        <v>VESSEL NAME</v>
      </c>
      <c r="S15" s="87"/>
      <c r="T15" s="88"/>
      <c r="U15" s="128" t="s">
        <v>6</v>
      </c>
      <c r="V15" s="84">
        <f ca="1">NOW()</f>
        <v>43025.488337268522</v>
      </c>
      <c r="W15" s="85"/>
    </row>
    <row r="16" spans="1:25" ht="18" x14ac:dyDescent="0.2">
      <c r="E16" s="137"/>
      <c r="F16" s="163">
        <v>9</v>
      </c>
      <c r="G16" s="163"/>
      <c r="H16" s="163">
        <v>8</v>
      </c>
      <c r="I16" s="163"/>
      <c r="J16" s="163">
        <v>7</v>
      </c>
      <c r="K16" s="163"/>
      <c r="L16" s="163">
        <v>6</v>
      </c>
      <c r="M16" s="163"/>
      <c r="N16" s="163">
        <v>5</v>
      </c>
      <c r="O16" s="163"/>
      <c r="P16" s="163">
        <v>4</v>
      </c>
      <c r="Q16" s="163"/>
      <c r="R16" s="163">
        <v>3</v>
      </c>
      <c r="S16" s="163"/>
      <c r="T16" s="163">
        <v>2</v>
      </c>
      <c r="U16" s="163"/>
      <c r="V16" s="163">
        <v>1</v>
      </c>
      <c r="W16" s="163"/>
      <c r="X16" s="164"/>
    </row>
    <row r="17" spans="1:26" ht="15.75" customHeight="1" x14ac:dyDescent="0.2">
      <c r="A17" s="150"/>
      <c r="B17" s="136"/>
      <c r="C17" s="133" t="s">
        <v>7</v>
      </c>
      <c r="D17" s="133"/>
      <c r="E17" s="162"/>
      <c r="F17" s="73"/>
      <c r="G17" s="74"/>
      <c r="H17" s="73"/>
      <c r="I17" s="74"/>
      <c r="J17" s="73"/>
      <c r="K17" s="74"/>
      <c r="L17" s="73"/>
      <c r="M17" s="74"/>
      <c r="N17" s="73"/>
      <c r="O17" s="74"/>
      <c r="P17" s="73"/>
      <c r="Q17" s="74"/>
      <c r="R17" s="73"/>
      <c r="S17" s="74"/>
      <c r="T17" s="73"/>
      <c r="U17" s="74"/>
      <c r="V17" s="73"/>
      <c r="W17" s="74"/>
      <c r="X17" s="126" t="s">
        <v>108</v>
      </c>
    </row>
    <row r="18" spans="1:26" ht="15.75" customHeight="1" x14ac:dyDescent="0.2">
      <c r="A18" s="150"/>
      <c r="B18" s="136"/>
      <c r="C18" s="133" t="s">
        <v>134</v>
      </c>
      <c r="D18" s="133"/>
      <c r="E18" s="162"/>
      <c r="F18" s="71"/>
      <c r="G18" s="72"/>
      <c r="H18" s="71"/>
      <c r="I18" s="72"/>
      <c r="J18" s="71"/>
      <c r="K18" s="72"/>
      <c r="L18" s="71"/>
      <c r="M18" s="72"/>
      <c r="N18" s="71"/>
      <c r="O18" s="72"/>
      <c r="P18" s="71"/>
      <c r="Q18" s="72"/>
      <c r="R18" s="71"/>
      <c r="S18" s="72"/>
      <c r="T18" s="71"/>
      <c r="U18" s="72"/>
      <c r="V18" s="77"/>
      <c r="W18" s="77"/>
      <c r="X18" s="136" t="s">
        <v>8</v>
      </c>
    </row>
    <row r="19" spans="1:26" ht="15.75" customHeight="1" x14ac:dyDescent="0.2">
      <c r="A19" s="150"/>
      <c r="B19" s="136"/>
      <c r="C19" s="133" t="s">
        <v>99</v>
      </c>
      <c r="D19" s="133"/>
      <c r="E19" s="162"/>
      <c r="F19" s="67"/>
      <c r="G19" s="68"/>
      <c r="H19" s="67"/>
      <c r="I19" s="68"/>
      <c r="J19" s="67"/>
      <c r="K19" s="68"/>
      <c r="L19" s="67"/>
      <c r="M19" s="68"/>
      <c r="N19" s="67"/>
      <c r="O19" s="68"/>
      <c r="P19" s="67"/>
      <c r="Q19" s="68"/>
      <c r="R19" s="67"/>
      <c r="S19" s="68"/>
      <c r="T19" s="67"/>
      <c r="U19" s="68"/>
      <c r="V19" s="75"/>
      <c r="W19" s="75"/>
      <c r="X19" s="126" t="s">
        <v>133</v>
      </c>
    </row>
    <row r="20" spans="1:26" ht="15.75" customHeight="1" x14ac:dyDescent="0.2">
      <c r="A20" s="150"/>
      <c r="B20" s="136"/>
      <c r="C20" s="133" t="s">
        <v>123</v>
      </c>
      <c r="D20" s="133"/>
      <c r="E20" s="162"/>
      <c r="F20" s="73" t="str">
        <f>IFERROR(((F17*F18)/F21),"")</f>
        <v/>
      </c>
      <c r="G20" s="74"/>
      <c r="H20" s="73" t="str">
        <f t="shared" ref="H20" si="0">IFERROR(((H17*H18)/H21),"")</f>
        <v/>
      </c>
      <c r="I20" s="74"/>
      <c r="J20" s="73" t="str">
        <f t="shared" ref="J20" si="1">IFERROR(((J17*J18)/J21),"")</f>
        <v/>
      </c>
      <c r="K20" s="74"/>
      <c r="L20" s="73" t="str">
        <f t="shared" ref="L20" si="2">IFERROR(((L17*L18)/L21),"")</f>
        <v/>
      </c>
      <c r="M20" s="74"/>
      <c r="N20" s="73" t="str">
        <f t="shared" ref="N20" si="3">IFERROR(((N17*N18)/N21),"")</f>
        <v/>
      </c>
      <c r="O20" s="74"/>
      <c r="P20" s="73" t="str">
        <f t="shared" ref="P20" si="4">IFERROR(((P17*P18)/P21),"")</f>
        <v/>
      </c>
      <c r="Q20" s="74"/>
      <c r="R20" s="73" t="str">
        <f t="shared" ref="R20" si="5">IFERROR(((R17*R18)/R21),"")</f>
        <v/>
      </c>
      <c r="S20" s="74"/>
      <c r="T20" s="73" t="str">
        <f t="shared" ref="T20" si="6">IFERROR(((T17*T18)/T21),"")</f>
        <v/>
      </c>
      <c r="U20" s="74"/>
      <c r="V20" s="73" t="str">
        <f t="shared" ref="V20" si="7">IFERROR(((V17*V18)/V21),"")</f>
        <v/>
      </c>
      <c r="W20" s="74"/>
      <c r="X20" s="126" t="s">
        <v>124</v>
      </c>
      <c r="Y20" s="126"/>
    </row>
    <row r="21" spans="1:26" ht="15.75" customHeight="1" x14ac:dyDescent="0.2">
      <c r="A21" s="150"/>
      <c r="B21" s="136"/>
      <c r="C21" s="133" t="s">
        <v>9</v>
      </c>
      <c r="D21" s="133"/>
      <c r="E21" s="162"/>
      <c r="F21" s="73"/>
      <c r="G21" s="74"/>
      <c r="H21" s="73"/>
      <c r="I21" s="74"/>
      <c r="J21" s="73"/>
      <c r="K21" s="74"/>
      <c r="L21" s="73"/>
      <c r="M21" s="74"/>
      <c r="N21" s="73"/>
      <c r="O21" s="74"/>
      <c r="P21" s="73"/>
      <c r="Q21" s="74"/>
      <c r="R21" s="73"/>
      <c r="S21" s="74"/>
      <c r="T21" s="73"/>
      <c r="U21" s="74"/>
      <c r="V21" s="76"/>
      <c r="W21" s="76"/>
      <c r="X21" s="141" t="s">
        <v>133</v>
      </c>
      <c r="Y21" s="165"/>
    </row>
    <row r="22" spans="1:26" ht="15" x14ac:dyDescent="0.2">
      <c r="A22" s="166"/>
      <c r="B22" s="136"/>
      <c r="C22" s="136"/>
      <c r="D22" s="136"/>
      <c r="E22" s="136"/>
      <c r="F22" s="136"/>
      <c r="G22" s="136"/>
      <c r="H22" s="136"/>
      <c r="I22" s="136"/>
      <c r="J22" s="136"/>
      <c r="K22" s="136"/>
      <c r="L22" s="136"/>
      <c r="M22" s="136"/>
      <c r="N22" s="136"/>
      <c r="O22" s="136"/>
      <c r="P22" s="136"/>
      <c r="Q22" s="136"/>
      <c r="R22" s="136"/>
      <c r="S22" s="136"/>
      <c r="T22" s="136"/>
      <c r="U22" s="136"/>
      <c r="V22" s="136"/>
      <c r="W22" s="136"/>
      <c r="X22" s="136"/>
    </row>
    <row r="23" spans="1:26" ht="15.75" x14ac:dyDescent="0.2">
      <c r="A23" s="167" t="s">
        <v>10</v>
      </c>
      <c r="B23" s="136"/>
      <c r="C23" s="136"/>
      <c r="D23" s="136"/>
      <c r="E23" s="136"/>
      <c r="F23" s="133" t="s">
        <v>121</v>
      </c>
      <c r="G23" s="133"/>
      <c r="H23" s="162"/>
      <c r="I23" s="92">
        <f>SUM(F21:W21)</f>
        <v>0</v>
      </c>
      <c r="J23" s="93"/>
      <c r="K23" s="126"/>
      <c r="L23" s="136"/>
      <c r="M23" s="136"/>
      <c r="N23" s="136"/>
      <c r="O23" s="136"/>
      <c r="P23" s="136"/>
      <c r="Q23" s="136"/>
      <c r="R23" s="136"/>
      <c r="S23" s="136"/>
      <c r="T23" s="136"/>
      <c r="U23" s="136"/>
      <c r="V23" s="136"/>
      <c r="W23" s="136"/>
      <c r="X23" s="136"/>
    </row>
    <row r="24" spans="1:26" ht="16.5" thickBot="1" x14ac:dyDescent="0.25">
      <c r="A24" s="16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69"/>
      <c r="Z24" s="170"/>
    </row>
    <row r="25" spans="1:26" ht="30" customHeight="1" x14ac:dyDescent="0.2">
      <c r="A25" s="171" t="s">
        <v>11</v>
      </c>
      <c r="B25" s="172" t="s">
        <v>12</v>
      </c>
      <c r="C25" s="173"/>
      <c r="D25" s="174" t="s">
        <v>13</v>
      </c>
      <c r="E25" s="175" t="s">
        <v>0</v>
      </c>
      <c r="F25" s="176"/>
      <c r="G25" s="177" t="s">
        <v>14</v>
      </c>
      <c r="H25" s="178"/>
      <c r="I25" s="178"/>
      <c r="J25" s="178"/>
      <c r="K25" s="179"/>
      <c r="L25" s="174" t="s">
        <v>15</v>
      </c>
      <c r="M25" s="177" t="s">
        <v>16</v>
      </c>
      <c r="N25" s="180"/>
      <c r="O25" s="181"/>
      <c r="P25" s="182" t="s">
        <v>17</v>
      </c>
      <c r="Q25" s="183"/>
      <c r="R25" s="183"/>
      <c r="S25" s="183"/>
      <c r="T25" s="183"/>
      <c r="U25" s="183"/>
      <c r="V25" s="183"/>
      <c r="W25" s="184"/>
    </row>
    <row r="26" spans="1:26" ht="30" customHeight="1" x14ac:dyDescent="0.2">
      <c r="A26" s="185"/>
      <c r="B26" s="186"/>
      <c r="C26" s="187"/>
      <c r="D26" s="188"/>
      <c r="E26" s="189"/>
      <c r="F26" s="190"/>
      <c r="G26" s="191"/>
      <c r="H26" s="192"/>
      <c r="I26" s="192"/>
      <c r="J26" s="192"/>
      <c r="K26" s="193"/>
      <c r="L26" s="188"/>
      <c r="M26" s="194"/>
      <c r="N26" s="195"/>
      <c r="O26" s="196"/>
      <c r="P26" s="197" t="s">
        <v>18</v>
      </c>
      <c r="Q26" s="198"/>
      <c r="R26" s="197" t="s">
        <v>19</v>
      </c>
      <c r="S26" s="198"/>
      <c r="T26" s="199" t="s">
        <v>88</v>
      </c>
      <c r="U26" s="199" t="s">
        <v>125</v>
      </c>
      <c r="V26" s="199" t="s">
        <v>20</v>
      </c>
      <c r="W26" s="199" t="s">
        <v>21</v>
      </c>
    </row>
    <row r="27" spans="1:26" ht="31.5" customHeight="1" x14ac:dyDescent="0.2">
      <c r="A27" s="185"/>
      <c r="B27" s="199" t="s">
        <v>22</v>
      </c>
      <c r="C27" s="199" t="s">
        <v>23</v>
      </c>
      <c r="D27" s="188"/>
      <c r="E27" s="189"/>
      <c r="F27" s="190"/>
      <c r="G27" s="191"/>
      <c r="H27" s="192"/>
      <c r="I27" s="192"/>
      <c r="J27" s="192"/>
      <c r="K27" s="193"/>
      <c r="L27" s="188"/>
      <c r="M27" s="200"/>
      <c r="N27" s="201"/>
      <c r="O27" s="202"/>
      <c r="P27" s="203" t="s">
        <v>24</v>
      </c>
      <c r="Q27" s="203" t="s">
        <v>25</v>
      </c>
      <c r="R27" s="203" t="s">
        <v>26</v>
      </c>
      <c r="S27" s="204" t="s">
        <v>27</v>
      </c>
      <c r="T27" s="205"/>
      <c r="U27" s="205"/>
      <c r="V27" s="205"/>
      <c r="W27" s="205"/>
    </row>
    <row r="28" spans="1:26" ht="24.75" customHeight="1" x14ac:dyDescent="0.2">
      <c r="A28" s="206"/>
      <c r="B28" s="205"/>
      <c r="C28" s="205"/>
      <c r="D28" s="205"/>
      <c r="E28" s="207"/>
      <c r="F28" s="208"/>
      <c r="G28" s="209"/>
      <c r="H28" s="210"/>
      <c r="I28" s="210"/>
      <c r="J28" s="210"/>
      <c r="K28" s="211"/>
      <c r="L28" s="205"/>
      <c r="M28" s="212" t="s">
        <v>28</v>
      </c>
      <c r="N28" s="213"/>
      <c r="O28" s="214"/>
      <c r="P28" s="215"/>
      <c r="Q28" s="215"/>
      <c r="R28" s="216"/>
      <c r="S28" s="216"/>
      <c r="T28" s="215"/>
      <c r="U28" s="217"/>
      <c r="V28" s="218"/>
      <c r="W28" s="218"/>
    </row>
    <row r="29" spans="1:26" ht="17.25" customHeight="1" x14ac:dyDescent="0.2">
      <c r="A29" s="219">
        <v>1</v>
      </c>
      <c r="B29" s="29"/>
      <c r="C29" s="30"/>
      <c r="D29" s="31">
        <f>C29/6500</f>
        <v>0</v>
      </c>
      <c r="E29" s="78"/>
      <c r="F29" s="80"/>
      <c r="G29" s="78"/>
      <c r="H29" s="79"/>
      <c r="I29" s="79"/>
      <c r="J29" s="79"/>
      <c r="K29" s="80"/>
      <c r="L29" s="31"/>
      <c r="M29" s="81"/>
      <c r="N29" s="82"/>
      <c r="O29" s="83"/>
      <c r="P29" s="57"/>
      <c r="Q29" s="57"/>
      <c r="R29" s="58"/>
      <c r="S29" s="58"/>
      <c r="T29" s="57"/>
      <c r="U29" s="59"/>
      <c r="V29" s="62"/>
      <c r="W29" s="62"/>
    </row>
    <row r="30" spans="1:26" ht="17.25" customHeight="1" x14ac:dyDescent="0.2">
      <c r="A30" s="219">
        <f t="shared" ref="A30:A53" si="8">A29+1</f>
        <v>2</v>
      </c>
      <c r="B30" s="29"/>
      <c r="C30" s="30"/>
      <c r="D30" s="31">
        <f t="shared" ref="D30:D51" si="9">C30/6500</f>
        <v>0</v>
      </c>
      <c r="E30" s="78"/>
      <c r="F30" s="80"/>
      <c r="G30" s="78"/>
      <c r="H30" s="79"/>
      <c r="I30" s="79"/>
      <c r="J30" s="79"/>
      <c r="K30" s="80"/>
      <c r="L30" s="31"/>
      <c r="M30" s="81"/>
      <c r="N30" s="82"/>
      <c r="O30" s="83"/>
      <c r="P30" s="57"/>
      <c r="Q30" s="57"/>
      <c r="R30" s="58"/>
      <c r="S30" s="58"/>
      <c r="T30" s="57"/>
      <c r="U30" s="59"/>
      <c r="V30" s="62"/>
      <c r="W30" s="62"/>
    </row>
    <row r="31" spans="1:26" ht="17.25" customHeight="1" x14ac:dyDescent="0.2">
      <c r="A31" s="219">
        <f t="shared" si="8"/>
        <v>3</v>
      </c>
      <c r="B31" s="29"/>
      <c r="C31" s="30"/>
      <c r="D31" s="31">
        <f t="shared" si="9"/>
        <v>0</v>
      </c>
      <c r="E31" s="78"/>
      <c r="F31" s="80"/>
      <c r="G31" s="78"/>
      <c r="H31" s="79"/>
      <c r="I31" s="79"/>
      <c r="J31" s="79"/>
      <c r="K31" s="80"/>
      <c r="L31" s="31"/>
      <c r="M31" s="81"/>
      <c r="N31" s="82"/>
      <c r="O31" s="83"/>
      <c r="P31" s="57"/>
      <c r="Q31" s="57"/>
      <c r="R31" s="58"/>
      <c r="S31" s="58"/>
      <c r="T31" s="57"/>
      <c r="U31" s="59"/>
      <c r="V31" s="62"/>
      <c r="W31" s="62"/>
    </row>
    <row r="32" spans="1:26" ht="17.25" customHeight="1" x14ac:dyDescent="0.2">
      <c r="A32" s="219">
        <f t="shared" si="8"/>
        <v>4</v>
      </c>
      <c r="B32" s="29"/>
      <c r="C32" s="30"/>
      <c r="D32" s="31">
        <f t="shared" si="9"/>
        <v>0</v>
      </c>
      <c r="E32" s="78"/>
      <c r="F32" s="80"/>
      <c r="G32" s="78"/>
      <c r="H32" s="79"/>
      <c r="I32" s="79"/>
      <c r="J32" s="79"/>
      <c r="K32" s="80"/>
      <c r="L32" s="31"/>
      <c r="M32" s="81"/>
      <c r="N32" s="82"/>
      <c r="O32" s="83"/>
      <c r="P32" s="57"/>
      <c r="Q32" s="57"/>
      <c r="R32" s="58"/>
      <c r="S32" s="58"/>
      <c r="T32" s="57"/>
      <c r="U32" s="59"/>
      <c r="V32" s="62"/>
      <c r="W32" s="62"/>
    </row>
    <row r="33" spans="1:28" ht="17.25" customHeight="1" x14ac:dyDescent="0.2">
      <c r="A33" s="219">
        <f t="shared" si="8"/>
        <v>5</v>
      </c>
      <c r="B33" s="29"/>
      <c r="C33" s="30"/>
      <c r="D33" s="31">
        <f t="shared" si="9"/>
        <v>0</v>
      </c>
      <c r="E33" s="78"/>
      <c r="F33" s="80"/>
      <c r="G33" s="78"/>
      <c r="H33" s="79"/>
      <c r="I33" s="79"/>
      <c r="J33" s="79"/>
      <c r="K33" s="80"/>
      <c r="L33" s="31"/>
      <c r="M33" s="81"/>
      <c r="N33" s="82"/>
      <c r="O33" s="83"/>
      <c r="P33" s="57"/>
      <c r="Q33" s="57"/>
      <c r="R33" s="58"/>
      <c r="S33" s="58"/>
      <c r="T33" s="57"/>
      <c r="U33" s="59"/>
      <c r="V33" s="62"/>
      <c r="W33" s="62"/>
    </row>
    <row r="34" spans="1:28" ht="17.25" customHeight="1" x14ac:dyDescent="0.2">
      <c r="A34" s="219">
        <f t="shared" si="8"/>
        <v>6</v>
      </c>
      <c r="B34" s="29"/>
      <c r="C34" s="30"/>
      <c r="D34" s="31">
        <f t="shared" si="9"/>
        <v>0</v>
      </c>
      <c r="E34" s="78"/>
      <c r="F34" s="80"/>
      <c r="G34" s="78"/>
      <c r="H34" s="79"/>
      <c r="I34" s="79"/>
      <c r="J34" s="79"/>
      <c r="K34" s="80"/>
      <c r="L34" s="31"/>
      <c r="M34" s="81"/>
      <c r="N34" s="82"/>
      <c r="O34" s="83"/>
      <c r="P34" s="57"/>
      <c r="Q34" s="57"/>
      <c r="R34" s="58"/>
      <c r="S34" s="58"/>
      <c r="T34" s="57"/>
      <c r="U34" s="59"/>
      <c r="V34" s="62"/>
      <c r="W34" s="62"/>
    </row>
    <row r="35" spans="1:28" ht="17.25" customHeight="1" x14ac:dyDescent="0.2">
      <c r="A35" s="219">
        <f t="shared" si="8"/>
        <v>7</v>
      </c>
      <c r="B35" s="29"/>
      <c r="C35" s="30"/>
      <c r="D35" s="31">
        <f t="shared" si="9"/>
        <v>0</v>
      </c>
      <c r="E35" s="78"/>
      <c r="F35" s="80"/>
      <c r="G35" s="78"/>
      <c r="H35" s="79"/>
      <c r="I35" s="79"/>
      <c r="J35" s="79"/>
      <c r="K35" s="80"/>
      <c r="L35" s="31"/>
      <c r="M35" s="81"/>
      <c r="N35" s="82"/>
      <c r="O35" s="83"/>
      <c r="P35" s="57"/>
      <c r="Q35" s="57"/>
      <c r="R35" s="58"/>
      <c r="S35" s="58"/>
      <c r="T35" s="57"/>
      <c r="U35" s="59"/>
      <c r="V35" s="62"/>
      <c r="W35" s="62"/>
    </row>
    <row r="36" spans="1:28" ht="17.25" customHeight="1" x14ac:dyDescent="0.2">
      <c r="A36" s="219">
        <f t="shared" si="8"/>
        <v>8</v>
      </c>
      <c r="B36" s="29"/>
      <c r="C36" s="30"/>
      <c r="D36" s="31">
        <f t="shared" si="9"/>
        <v>0</v>
      </c>
      <c r="E36" s="78"/>
      <c r="F36" s="80"/>
      <c r="G36" s="78"/>
      <c r="H36" s="79"/>
      <c r="I36" s="79"/>
      <c r="J36" s="79"/>
      <c r="K36" s="80"/>
      <c r="L36" s="31"/>
      <c r="M36" s="81"/>
      <c r="N36" s="82"/>
      <c r="O36" s="83"/>
      <c r="P36" s="57"/>
      <c r="Q36" s="57"/>
      <c r="R36" s="58"/>
      <c r="S36" s="58"/>
      <c r="T36" s="57"/>
      <c r="U36" s="59"/>
      <c r="V36" s="62"/>
      <c r="W36" s="62"/>
    </row>
    <row r="37" spans="1:28" ht="17.25" customHeight="1" x14ac:dyDescent="0.2">
      <c r="A37" s="219">
        <f t="shared" si="8"/>
        <v>9</v>
      </c>
      <c r="B37" s="29"/>
      <c r="C37" s="30"/>
      <c r="D37" s="31">
        <f t="shared" si="9"/>
        <v>0</v>
      </c>
      <c r="E37" s="78"/>
      <c r="F37" s="80"/>
      <c r="G37" s="78"/>
      <c r="H37" s="79"/>
      <c r="I37" s="79"/>
      <c r="J37" s="79"/>
      <c r="K37" s="80"/>
      <c r="L37" s="31"/>
      <c r="M37" s="81"/>
      <c r="N37" s="82"/>
      <c r="O37" s="83"/>
      <c r="P37" s="57"/>
      <c r="Q37" s="57"/>
      <c r="R37" s="58"/>
      <c r="S37" s="58"/>
      <c r="T37" s="57"/>
      <c r="U37" s="59"/>
      <c r="V37" s="62"/>
      <c r="W37" s="62"/>
    </row>
    <row r="38" spans="1:28" ht="17.25" customHeight="1" x14ac:dyDescent="0.2">
      <c r="A38" s="219">
        <f t="shared" si="8"/>
        <v>10</v>
      </c>
      <c r="B38" s="29"/>
      <c r="C38" s="30"/>
      <c r="D38" s="31">
        <f t="shared" si="9"/>
        <v>0</v>
      </c>
      <c r="E38" s="78"/>
      <c r="F38" s="80"/>
      <c r="G38" s="78"/>
      <c r="H38" s="79"/>
      <c r="I38" s="79"/>
      <c r="J38" s="79"/>
      <c r="K38" s="80"/>
      <c r="L38" s="31"/>
      <c r="M38" s="81"/>
      <c r="N38" s="82"/>
      <c r="O38" s="83"/>
      <c r="P38" s="57"/>
      <c r="Q38" s="57"/>
      <c r="R38" s="58"/>
      <c r="S38" s="58"/>
      <c r="T38" s="57"/>
      <c r="U38" s="59"/>
      <c r="V38" s="62"/>
      <c r="W38" s="62"/>
    </row>
    <row r="39" spans="1:28" ht="17.25" customHeight="1" x14ac:dyDescent="0.2">
      <c r="A39" s="219">
        <f t="shared" si="8"/>
        <v>11</v>
      </c>
      <c r="B39" s="29"/>
      <c r="C39" s="30"/>
      <c r="D39" s="31">
        <f t="shared" si="9"/>
        <v>0</v>
      </c>
      <c r="E39" s="78"/>
      <c r="F39" s="80"/>
      <c r="G39" s="78"/>
      <c r="H39" s="79"/>
      <c r="I39" s="79"/>
      <c r="J39" s="79"/>
      <c r="K39" s="80"/>
      <c r="L39" s="31"/>
      <c r="M39" s="81"/>
      <c r="N39" s="82"/>
      <c r="O39" s="83"/>
      <c r="P39" s="57"/>
      <c r="Q39" s="57"/>
      <c r="R39" s="58"/>
      <c r="S39" s="58"/>
      <c r="T39" s="57"/>
      <c r="U39" s="59"/>
      <c r="V39" s="62"/>
      <c r="W39" s="62"/>
    </row>
    <row r="40" spans="1:28" ht="17.25" customHeight="1" x14ac:dyDescent="0.2">
      <c r="A40" s="219">
        <f t="shared" si="8"/>
        <v>12</v>
      </c>
      <c r="B40" s="29"/>
      <c r="C40" s="30"/>
      <c r="D40" s="31">
        <f t="shared" si="9"/>
        <v>0</v>
      </c>
      <c r="E40" s="78"/>
      <c r="F40" s="80"/>
      <c r="G40" s="78"/>
      <c r="H40" s="79"/>
      <c r="I40" s="79"/>
      <c r="J40" s="79"/>
      <c r="K40" s="80"/>
      <c r="L40" s="31"/>
      <c r="M40" s="81"/>
      <c r="N40" s="82"/>
      <c r="O40" s="83"/>
      <c r="P40" s="57"/>
      <c r="Q40" s="57"/>
      <c r="R40" s="58"/>
      <c r="S40" s="58"/>
      <c r="T40" s="57"/>
      <c r="U40" s="59"/>
      <c r="V40" s="62"/>
      <c r="W40" s="62"/>
    </row>
    <row r="41" spans="1:28" ht="17.25" customHeight="1" x14ac:dyDescent="0.2">
      <c r="A41" s="219">
        <f t="shared" si="8"/>
        <v>13</v>
      </c>
      <c r="B41" s="29"/>
      <c r="C41" s="30"/>
      <c r="D41" s="31">
        <f t="shared" si="9"/>
        <v>0</v>
      </c>
      <c r="E41" s="78"/>
      <c r="F41" s="80"/>
      <c r="G41" s="78"/>
      <c r="H41" s="79"/>
      <c r="I41" s="79"/>
      <c r="J41" s="79"/>
      <c r="K41" s="80"/>
      <c r="L41" s="31"/>
      <c r="M41" s="81"/>
      <c r="N41" s="82"/>
      <c r="O41" s="83"/>
      <c r="P41" s="57"/>
      <c r="Q41" s="57"/>
      <c r="R41" s="58"/>
      <c r="S41" s="58"/>
      <c r="T41" s="57"/>
      <c r="U41" s="59"/>
      <c r="V41" s="62"/>
      <c r="W41" s="62"/>
    </row>
    <row r="42" spans="1:28" ht="17.25" customHeight="1" x14ac:dyDescent="0.2">
      <c r="A42" s="219">
        <f t="shared" si="8"/>
        <v>14</v>
      </c>
      <c r="B42" s="29"/>
      <c r="C42" s="30"/>
      <c r="D42" s="31">
        <f t="shared" si="9"/>
        <v>0</v>
      </c>
      <c r="E42" s="78"/>
      <c r="F42" s="80"/>
      <c r="G42" s="78"/>
      <c r="H42" s="79"/>
      <c r="I42" s="79"/>
      <c r="J42" s="79"/>
      <c r="K42" s="80"/>
      <c r="L42" s="31"/>
      <c r="M42" s="81"/>
      <c r="N42" s="82"/>
      <c r="O42" s="83"/>
      <c r="P42" s="57"/>
      <c r="Q42" s="57"/>
      <c r="R42" s="58"/>
      <c r="S42" s="58"/>
      <c r="T42" s="57"/>
      <c r="U42" s="59"/>
      <c r="V42" s="62"/>
      <c r="W42" s="62"/>
      <c r="Y42" s="136"/>
      <c r="Z42" s="220"/>
      <c r="AA42" s="136"/>
      <c r="AB42" s="220"/>
    </row>
    <row r="43" spans="1:28" ht="17.25" customHeight="1" x14ac:dyDescent="0.2">
      <c r="A43" s="219">
        <f t="shared" si="8"/>
        <v>15</v>
      </c>
      <c r="B43" s="29"/>
      <c r="C43" s="30"/>
      <c r="D43" s="31">
        <f t="shared" si="9"/>
        <v>0</v>
      </c>
      <c r="E43" s="78"/>
      <c r="F43" s="80"/>
      <c r="G43" s="78"/>
      <c r="H43" s="79"/>
      <c r="I43" s="79"/>
      <c r="J43" s="79"/>
      <c r="K43" s="80"/>
      <c r="L43" s="31"/>
      <c r="M43" s="81"/>
      <c r="N43" s="82"/>
      <c r="O43" s="83"/>
      <c r="P43" s="57"/>
      <c r="Q43" s="57"/>
      <c r="R43" s="58"/>
      <c r="S43" s="58"/>
      <c r="T43" s="57"/>
      <c r="U43" s="59"/>
      <c r="V43" s="62"/>
      <c r="W43" s="62"/>
    </row>
    <row r="44" spans="1:28" ht="17.25" customHeight="1" x14ac:dyDescent="0.2">
      <c r="A44" s="219">
        <f t="shared" si="8"/>
        <v>16</v>
      </c>
      <c r="B44" s="29"/>
      <c r="C44" s="30"/>
      <c r="D44" s="31">
        <f t="shared" si="9"/>
        <v>0</v>
      </c>
      <c r="E44" s="78"/>
      <c r="F44" s="80"/>
      <c r="G44" s="78"/>
      <c r="H44" s="79"/>
      <c r="I44" s="79"/>
      <c r="J44" s="79"/>
      <c r="K44" s="80"/>
      <c r="L44" s="31"/>
      <c r="M44" s="81"/>
      <c r="N44" s="82"/>
      <c r="O44" s="83"/>
      <c r="P44" s="57"/>
      <c r="Q44" s="57"/>
      <c r="R44" s="58"/>
      <c r="S44" s="58"/>
      <c r="T44" s="57"/>
      <c r="U44" s="59"/>
      <c r="V44" s="62"/>
      <c r="W44" s="62"/>
    </row>
    <row r="45" spans="1:28" ht="17.25" customHeight="1" x14ac:dyDescent="0.2">
      <c r="A45" s="219">
        <f t="shared" si="8"/>
        <v>17</v>
      </c>
      <c r="B45" s="29"/>
      <c r="C45" s="30"/>
      <c r="D45" s="31">
        <f t="shared" si="9"/>
        <v>0</v>
      </c>
      <c r="E45" s="78"/>
      <c r="F45" s="80"/>
      <c r="G45" s="78"/>
      <c r="H45" s="79"/>
      <c r="I45" s="79"/>
      <c r="J45" s="79"/>
      <c r="K45" s="80"/>
      <c r="L45" s="31"/>
      <c r="M45" s="81"/>
      <c r="N45" s="82"/>
      <c r="O45" s="83"/>
      <c r="P45" s="57"/>
      <c r="Q45" s="57"/>
      <c r="R45" s="58"/>
      <c r="S45" s="58"/>
      <c r="T45" s="57"/>
      <c r="U45" s="59"/>
      <c r="V45" s="62"/>
      <c r="W45" s="62"/>
    </row>
    <row r="46" spans="1:28" ht="17.25" customHeight="1" x14ac:dyDescent="0.2">
      <c r="A46" s="219">
        <f t="shared" si="8"/>
        <v>18</v>
      </c>
      <c r="B46" s="29"/>
      <c r="C46" s="30"/>
      <c r="D46" s="31">
        <f t="shared" si="9"/>
        <v>0</v>
      </c>
      <c r="E46" s="78"/>
      <c r="F46" s="80"/>
      <c r="G46" s="91"/>
      <c r="H46" s="91"/>
      <c r="I46" s="91"/>
      <c r="J46" s="91"/>
      <c r="K46" s="91"/>
      <c r="L46" s="31"/>
      <c r="M46" s="81"/>
      <c r="N46" s="82"/>
      <c r="O46" s="83"/>
      <c r="P46" s="57"/>
      <c r="Q46" s="57"/>
      <c r="R46" s="58"/>
      <c r="S46" s="58"/>
      <c r="T46" s="57"/>
      <c r="U46" s="59"/>
      <c r="V46" s="62"/>
      <c r="W46" s="62"/>
    </row>
    <row r="47" spans="1:28" ht="17.25" customHeight="1" x14ac:dyDescent="0.2">
      <c r="A47" s="219">
        <f t="shared" si="8"/>
        <v>19</v>
      </c>
      <c r="B47" s="29"/>
      <c r="C47" s="30"/>
      <c r="D47" s="31">
        <f t="shared" si="9"/>
        <v>0</v>
      </c>
      <c r="E47" s="78"/>
      <c r="F47" s="80"/>
      <c r="G47" s="91"/>
      <c r="H47" s="91"/>
      <c r="I47" s="91"/>
      <c r="J47" s="91"/>
      <c r="K47" s="91"/>
      <c r="L47" s="31"/>
      <c r="M47" s="81"/>
      <c r="N47" s="82"/>
      <c r="O47" s="83"/>
      <c r="P47" s="57"/>
      <c r="Q47" s="57"/>
      <c r="R47" s="58"/>
      <c r="S47" s="58"/>
      <c r="T47" s="57"/>
      <c r="U47" s="59"/>
      <c r="V47" s="62"/>
      <c r="W47" s="62"/>
    </row>
    <row r="48" spans="1:28" ht="17.25" customHeight="1" x14ac:dyDescent="0.2">
      <c r="A48" s="219">
        <f t="shared" si="8"/>
        <v>20</v>
      </c>
      <c r="B48" s="29"/>
      <c r="C48" s="30"/>
      <c r="D48" s="31">
        <f t="shared" si="9"/>
        <v>0</v>
      </c>
      <c r="E48" s="78"/>
      <c r="F48" s="80"/>
      <c r="G48" s="91"/>
      <c r="H48" s="91"/>
      <c r="I48" s="91"/>
      <c r="J48" s="91"/>
      <c r="K48" s="91"/>
      <c r="L48" s="31"/>
      <c r="M48" s="81"/>
      <c r="N48" s="82"/>
      <c r="O48" s="83"/>
      <c r="P48" s="57"/>
      <c r="Q48" s="57"/>
      <c r="R48" s="58"/>
      <c r="S48" s="58"/>
      <c r="T48" s="57"/>
      <c r="U48" s="59"/>
      <c r="V48" s="62"/>
      <c r="W48" s="62"/>
    </row>
    <row r="49" spans="1:26" ht="17.25" customHeight="1" x14ac:dyDescent="0.2">
      <c r="A49" s="219">
        <f t="shared" si="8"/>
        <v>21</v>
      </c>
      <c r="B49" s="29"/>
      <c r="C49" s="30"/>
      <c r="D49" s="31">
        <f t="shared" si="9"/>
        <v>0</v>
      </c>
      <c r="E49" s="78"/>
      <c r="F49" s="80"/>
      <c r="G49" s="91"/>
      <c r="H49" s="91"/>
      <c r="I49" s="91"/>
      <c r="J49" s="91"/>
      <c r="K49" s="91"/>
      <c r="L49" s="31"/>
      <c r="M49" s="81"/>
      <c r="N49" s="82"/>
      <c r="O49" s="83"/>
      <c r="P49" s="57"/>
      <c r="Q49" s="57"/>
      <c r="R49" s="58"/>
      <c r="S49" s="58"/>
      <c r="T49" s="57"/>
      <c r="U49" s="57"/>
      <c r="V49" s="58"/>
      <c r="W49" s="58"/>
    </row>
    <row r="50" spans="1:26" ht="17.25" customHeight="1" x14ac:dyDescent="0.2">
      <c r="A50" s="219">
        <f t="shared" si="8"/>
        <v>22</v>
      </c>
      <c r="B50" s="29"/>
      <c r="C50" s="30"/>
      <c r="D50" s="31">
        <f t="shared" si="9"/>
        <v>0</v>
      </c>
      <c r="E50" s="78"/>
      <c r="F50" s="80"/>
      <c r="G50" s="91"/>
      <c r="H50" s="91"/>
      <c r="I50" s="91"/>
      <c r="J50" s="91"/>
      <c r="K50" s="91"/>
      <c r="L50" s="31"/>
      <c r="M50" s="81"/>
      <c r="N50" s="82"/>
      <c r="O50" s="83"/>
      <c r="P50" s="57"/>
      <c r="Q50" s="57"/>
      <c r="R50" s="58"/>
      <c r="S50" s="58"/>
      <c r="T50" s="57"/>
      <c r="U50" s="57"/>
      <c r="V50" s="58"/>
      <c r="W50" s="58"/>
    </row>
    <row r="51" spans="1:26" ht="17.25" customHeight="1" x14ac:dyDescent="0.2">
      <c r="A51" s="219">
        <f t="shared" si="8"/>
        <v>23</v>
      </c>
      <c r="B51" s="29"/>
      <c r="C51" s="30"/>
      <c r="D51" s="31">
        <f t="shared" si="9"/>
        <v>0</v>
      </c>
      <c r="E51" s="78"/>
      <c r="F51" s="80"/>
      <c r="G51" s="91"/>
      <c r="H51" s="91"/>
      <c r="I51" s="91"/>
      <c r="J51" s="91"/>
      <c r="K51" s="91"/>
      <c r="L51" s="31"/>
      <c r="M51" s="81"/>
      <c r="N51" s="82"/>
      <c r="O51" s="83"/>
      <c r="P51" s="57"/>
      <c r="Q51" s="57"/>
      <c r="R51" s="58"/>
      <c r="S51" s="58"/>
      <c r="T51" s="57"/>
      <c r="U51" s="57"/>
      <c r="V51" s="58"/>
      <c r="W51" s="58"/>
    </row>
    <row r="52" spans="1:26" ht="17.25" hidden="1" customHeight="1" x14ac:dyDescent="0.2">
      <c r="A52" s="219">
        <f t="shared" si="8"/>
        <v>24</v>
      </c>
      <c r="B52" s="155"/>
      <c r="C52" s="221"/>
      <c r="D52" s="222"/>
      <c r="E52" s="222"/>
      <c r="F52" s="155"/>
      <c r="G52" s="223"/>
      <c r="H52" s="155"/>
      <c r="I52" s="155"/>
      <c r="J52" s="155"/>
      <c r="K52" s="155"/>
      <c r="L52" s="155"/>
      <c r="M52" s="224"/>
      <c r="N52" s="225"/>
      <c r="O52" s="226"/>
      <c r="P52" s="227"/>
      <c r="Q52" s="215"/>
      <c r="R52" s="216"/>
      <c r="S52" s="216"/>
      <c r="T52" s="215"/>
      <c r="U52" s="215"/>
      <c r="V52" s="216"/>
      <c r="W52" s="216"/>
    </row>
    <row r="53" spans="1:26" ht="17.25" hidden="1" customHeight="1" x14ac:dyDescent="0.2">
      <c r="A53" s="219">
        <f t="shared" si="8"/>
        <v>25</v>
      </c>
      <c r="B53" s="155"/>
      <c r="C53" s="221"/>
      <c r="D53" s="228"/>
      <c r="E53" s="228"/>
      <c r="F53" s="155"/>
      <c r="G53" s="223"/>
      <c r="H53" s="155"/>
      <c r="I53" s="155"/>
      <c r="J53" s="155"/>
      <c r="K53" s="155"/>
      <c r="L53" s="155"/>
      <c r="M53" s="224"/>
      <c r="N53" s="225"/>
      <c r="O53" s="226"/>
      <c r="P53" s="227"/>
      <c r="Q53" s="215"/>
      <c r="R53" s="216"/>
      <c r="S53" s="216"/>
      <c r="T53" s="215"/>
      <c r="U53" s="215"/>
      <c r="V53" s="216"/>
      <c r="W53" s="216"/>
    </row>
    <row r="54" spans="1:26" s="170" customFormat="1" ht="17.25" customHeight="1" thickBot="1" x14ac:dyDescent="0.25">
      <c r="A54" s="229" t="s">
        <v>29</v>
      </c>
      <c r="B54" s="230"/>
      <c r="C54" s="39">
        <f>SUM(C29:C51)</f>
        <v>0</v>
      </c>
      <c r="D54" s="261">
        <f>SUM(D29:D51)</f>
        <v>0</v>
      </c>
      <c r="E54" s="231" t="s">
        <v>89</v>
      </c>
      <c r="F54" s="232"/>
      <c r="G54" s="232"/>
      <c r="H54" s="232"/>
      <c r="I54" s="232"/>
      <c r="J54" s="232"/>
      <c r="K54" s="233"/>
      <c r="L54" s="262">
        <f>SUM(L29:L51)</f>
        <v>0</v>
      </c>
      <c r="M54" s="234" t="s">
        <v>30</v>
      </c>
      <c r="N54" s="235"/>
      <c r="O54" s="236"/>
      <c r="P54" s="61"/>
      <c r="Q54" s="61"/>
      <c r="R54" s="60"/>
      <c r="S54" s="60"/>
      <c r="T54" s="61"/>
      <c r="U54" s="61"/>
      <c r="V54" s="60"/>
      <c r="W54" s="60"/>
    </row>
    <row r="55" spans="1:26" s="246" customFormat="1" ht="17.25" customHeight="1" x14ac:dyDescent="0.2">
      <c r="A55" s="237"/>
      <c r="B55" s="40" t="str">
        <f>IF(L54&gt;D54,"DEBALLASTING TIME IS HIGHER THAN THE TIME REQUIRED FOR LOADING OPERATIONS. THEN, A DEBALLASTING STOPPAGE MUST BE INCLUDED IN THE LOADING SEQUENCE AS A SEPARATE STEP","")</f>
        <v/>
      </c>
      <c r="C55" s="238"/>
      <c r="D55" s="238"/>
      <c r="E55" s="239"/>
      <c r="F55" s="239"/>
      <c r="G55" s="239"/>
      <c r="H55" s="239"/>
      <c r="I55" s="239"/>
      <c r="J55" s="239"/>
      <c r="K55" s="239"/>
      <c r="L55" s="240"/>
      <c r="M55" s="241"/>
      <c r="N55" s="241"/>
      <c r="O55" s="241"/>
      <c r="P55" s="242"/>
      <c r="Q55" s="242"/>
      <c r="R55" s="243"/>
      <c r="S55" s="244"/>
      <c r="T55" s="240"/>
      <c r="U55" s="240"/>
      <c r="V55" s="242"/>
      <c r="W55" s="245"/>
    </row>
    <row r="56" spans="1:26" s="246" customFormat="1" ht="17.25" customHeight="1" x14ac:dyDescent="0.2">
      <c r="A56" s="237"/>
      <c r="B56" s="41" t="str">
        <f>IF(P54&gt;J9,"SAILING DRAFT CANNOT BE HIGHER THAN THE MAXIMUM SAILING DRAFT STATED IN THE CELL J6",IF(Q54&gt;J9,"SAILING DRAFT CANNOT BE HIGHER THAN THE MAXIMUM SAILING DRAFT STATED IN THE CELL J6",""))</f>
        <v/>
      </c>
      <c r="C56" s="238"/>
      <c r="D56" s="238"/>
      <c r="E56" s="239"/>
      <c r="F56" s="239"/>
      <c r="G56" s="239"/>
      <c r="H56" s="239"/>
      <c r="I56" s="239"/>
      <c r="J56" s="239"/>
      <c r="K56" s="239"/>
      <c r="L56" s="240"/>
      <c r="M56" s="241"/>
      <c r="N56" s="241"/>
      <c r="O56" s="241"/>
      <c r="P56" s="242"/>
      <c r="Q56" s="242"/>
      <c r="R56" s="243"/>
      <c r="S56" s="244"/>
      <c r="T56" s="240"/>
      <c r="U56" s="240"/>
      <c r="V56" s="242"/>
      <c r="W56" s="245"/>
      <c r="X56" s="242"/>
      <c r="Y56" s="242"/>
      <c r="Z56" s="247"/>
    </row>
    <row r="57" spans="1:26" ht="15" x14ac:dyDescent="0.2">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row>
    <row r="58" spans="1:26" ht="12.75" customHeight="1" x14ac:dyDescent="0.2">
      <c r="A58" s="248" t="s">
        <v>31</v>
      </c>
      <c r="B58" s="249"/>
      <c r="C58" s="249"/>
      <c r="D58" s="249"/>
      <c r="E58" s="249"/>
      <c r="F58" s="249"/>
      <c r="G58" s="249"/>
      <c r="H58" s="249"/>
      <c r="I58" s="249"/>
      <c r="J58" s="250"/>
      <c r="K58" s="250"/>
      <c r="L58" s="250"/>
      <c r="R58" s="169" t="s">
        <v>32</v>
      </c>
    </row>
    <row r="59" spans="1:26" ht="12.75" customHeight="1" x14ac:dyDescent="0.2">
      <c r="A59" s="248" t="s">
        <v>33</v>
      </c>
      <c r="B59" s="249"/>
      <c r="C59" s="249"/>
      <c r="D59" s="249"/>
      <c r="E59" s="249"/>
      <c r="F59" s="249"/>
      <c r="G59" s="249"/>
      <c r="H59" s="249"/>
      <c r="I59" s="249"/>
      <c r="J59" s="250"/>
      <c r="K59" s="250"/>
      <c r="L59" s="250"/>
      <c r="R59" s="169"/>
      <c r="X59" s="52"/>
      <c r="Y59" s="52"/>
      <c r="Z59" s="52"/>
    </row>
    <row r="60" spans="1:26" ht="12.75" customHeight="1" x14ac:dyDescent="0.2">
      <c r="A60" s="248"/>
      <c r="B60" s="249"/>
      <c r="C60" s="249"/>
      <c r="D60" s="249"/>
      <c r="E60" s="249"/>
      <c r="F60" s="249"/>
      <c r="G60" s="249"/>
      <c r="H60" s="249"/>
      <c r="I60" s="249"/>
      <c r="J60" s="249"/>
      <c r="K60" s="249"/>
      <c r="L60" s="249"/>
      <c r="Q60" s="155" t="s">
        <v>34</v>
      </c>
      <c r="R60" s="251"/>
      <c r="S60" s="33"/>
      <c r="T60" s="34"/>
      <c r="U60" s="34"/>
      <c r="V60" s="34"/>
      <c r="W60" s="35"/>
    </row>
    <row r="61" spans="1:26" ht="12.75" customHeight="1" x14ac:dyDescent="0.2">
      <c r="A61" s="252" t="s">
        <v>35</v>
      </c>
      <c r="B61" s="252"/>
      <c r="C61" s="252"/>
      <c r="D61" s="252"/>
      <c r="E61" s="252"/>
      <c r="F61" s="252"/>
      <c r="G61" s="252"/>
      <c r="H61" s="252"/>
      <c r="I61" s="252"/>
      <c r="J61" s="252"/>
      <c r="K61" s="252"/>
      <c r="L61" s="249"/>
      <c r="Q61" s="155"/>
      <c r="R61" s="251"/>
      <c r="S61" s="36"/>
      <c r="T61" s="37"/>
      <c r="U61" s="37"/>
      <c r="V61" s="37"/>
      <c r="W61" s="38"/>
    </row>
    <row r="62" spans="1:26" ht="12.75" customHeight="1" x14ac:dyDescent="0.2">
      <c r="A62" s="252"/>
      <c r="B62" s="252"/>
      <c r="C62" s="252"/>
      <c r="D62" s="252"/>
      <c r="E62" s="252"/>
      <c r="F62" s="252"/>
      <c r="G62" s="252"/>
      <c r="H62" s="252"/>
      <c r="I62" s="252"/>
      <c r="J62" s="252"/>
      <c r="K62" s="252"/>
      <c r="L62" s="249"/>
      <c r="Q62" s="253"/>
      <c r="R62" s="253"/>
      <c r="S62" s="223"/>
      <c r="T62" s="223"/>
      <c r="U62" s="223"/>
      <c r="V62" s="223"/>
      <c r="W62" s="223"/>
    </row>
    <row r="63" spans="1:26" ht="12.75" customHeight="1" x14ac:dyDescent="0.2">
      <c r="A63" s="252"/>
      <c r="B63" s="252"/>
      <c r="C63" s="252"/>
      <c r="D63" s="252"/>
      <c r="E63" s="252"/>
      <c r="F63" s="252"/>
      <c r="G63" s="252"/>
      <c r="H63" s="252"/>
      <c r="I63" s="252"/>
      <c r="J63" s="252"/>
      <c r="K63" s="252"/>
      <c r="L63" s="249"/>
      <c r="Q63" s="254"/>
      <c r="Z63" s="223"/>
    </row>
    <row r="64" spans="1:26" ht="12.75" customHeight="1" x14ac:dyDescent="0.2">
      <c r="A64" s="252"/>
      <c r="B64" s="252"/>
      <c r="C64" s="252"/>
      <c r="D64" s="252"/>
      <c r="E64" s="252"/>
      <c r="F64" s="252"/>
      <c r="G64" s="252"/>
      <c r="H64" s="252"/>
      <c r="I64" s="252"/>
      <c r="J64" s="252"/>
      <c r="K64" s="252"/>
      <c r="L64" s="255"/>
      <c r="Q64" s="155" t="s">
        <v>36</v>
      </c>
      <c r="R64" s="251"/>
      <c r="S64" s="33"/>
      <c r="T64" s="27"/>
      <c r="U64" s="27"/>
      <c r="V64" s="27"/>
      <c r="W64" s="53"/>
      <c r="X64" s="223"/>
      <c r="Y64" s="223"/>
      <c r="Z64" s="223"/>
    </row>
    <row r="65" spans="1:23" ht="12.75" customHeight="1" x14ac:dyDescent="0.2">
      <c r="A65" s="252"/>
      <c r="B65" s="252"/>
      <c r="C65" s="252"/>
      <c r="D65" s="252"/>
      <c r="E65" s="252"/>
      <c r="F65" s="252"/>
      <c r="G65" s="252"/>
      <c r="H65" s="252"/>
      <c r="I65" s="252"/>
      <c r="J65" s="252"/>
      <c r="K65" s="252"/>
      <c r="L65" s="255"/>
      <c r="Q65" s="155"/>
      <c r="R65" s="251"/>
      <c r="S65" s="63"/>
      <c r="T65" s="54"/>
      <c r="U65" s="54"/>
      <c r="V65" s="54"/>
      <c r="W65" s="64"/>
    </row>
    <row r="66" spans="1:23" ht="12.75" customHeight="1" x14ac:dyDescent="0.2">
      <c r="A66" s="255"/>
      <c r="B66" s="255"/>
      <c r="C66" s="255"/>
      <c r="D66" s="255"/>
      <c r="E66" s="255"/>
      <c r="F66" s="255"/>
      <c r="G66" s="255"/>
      <c r="H66" s="255"/>
      <c r="I66" s="255"/>
      <c r="J66" s="255"/>
      <c r="K66" s="255"/>
      <c r="L66" s="255"/>
    </row>
    <row r="67" spans="1:23" ht="12.75" customHeight="1" x14ac:dyDescent="0.2">
      <c r="A67" s="52" t="s">
        <v>148</v>
      </c>
      <c r="B67" s="52"/>
      <c r="C67" s="52"/>
      <c r="D67" s="52"/>
      <c r="E67" s="66" t="s">
        <v>154</v>
      </c>
      <c r="F67" s="66"/>
      <c r="G67" s="66"/>
      <c r="H67" s="66"/>
      <c r="I67" s="66"/>
      <c r="J67" s="66"/>
      <c r="K67" s="66"/>
      <c r="L67" s="66"/>
      <c r="M67" s="66"/>
      <c r="N67" s="66"/>
      <c r="O67" s="66"/>
      <c r="P67" s="66"/>
      <c r="Q67" s="66"/>
      <c r="R67" s="66"/>
      <c r="S67" s="66"/>
      <c r="T67" s="66"/>
    </row>
    <row r="68" spans="1:23" ht="15" x14ac:dyDescent="0.2">
      <c r="M68" s="254"/>
    </row>
    <row r="69" spans="1:23" ht="15" x14ac:dyDescent="0.2">
      <c r="M69" s="254"/>
    </row>
    <row r="79" spans="1:23" x14ac:dyDescent="0.2">
      <c r="A79" s="256"/>
      <c r="B79" s="257"/>
      <c r="C79" s="257"/>
      <c r="D79" s="257"/>
      <c r="E79" s="257"/>
      <c r="F79" s="257"/>
      <c r="G79" s="257"/>
      <c r="H79" s="257"/>
      <c r="I79" s="257"/>
      <c r="J79" s="257"/>
      <c r="K79" s="257"/>
      <c r="L79" s="257"/>
    </row>
    <row r="65537" spans="6:8" x14ac:dyDescent="0.2">
      <c r="F65537" s="258"/>
      <c r="G65537" s="259"/>
      <c r="H65537" s="260"/>
    </row>
  </sheetData>
  <sheetProtection algorithmName="SHA-512" hashValue="B7OuHvxaqJC1AvG+6worlL3c09MYER4p5TMhhJAg0cOaWw1/iKS6hGbr2CorjoWRXdVypqQJPgoknC8xNP8sWA==" saltValue="bO77+C4YAfc8VIg4L6N4Zg==" spinCount="100000" sheet="1" objects="1" scenarios="1"/>
  <mergeCells count="182">
    <mergeCell ref="A1:D2"/>
    <mergeCell ref="U1:Y2"/>
    <mergeCell ref="E1:T1"/>
    <mergeCell ref="E2:T2"/>
    <mergeCell ref="A61:K65"/>
    <mergeCell ref="P25:W25"/>
    <mergeCell ref="I4:N4"/>
    <mergeCell ref="E54:K54"/>
    <mergeCell ref="M54:O54"/>
    <mergeCell ref="C17:E17"/>
    <mergeCell ref="C18:E18"/>
    <mergeCell ref="C19:E19"/>
    <mergeCell ref="C21:E21"/>
    <mergeCell ref="M36:O36"/>
    <mergeCell ref="G51:K51"/>
    <mergeCell ref="J18:K18"/>
    <mergeCell ref="G31:K31"/>
    <mergeCell ref="G32:K32"/>
    <mergeCell ref="E49:F49"/>
    <mergeCell ref="M51:O51"/>
    <mergeCell ref="G46:K46"/>
    <mergeCell ref="M50:O50"/>
    <mergeCell ref="G48:K48"/>
    <mergeCell ref="V4:W4"/>
    <mergeCell ref="V5:W5"/>
    <mergeCell ref="G49:K49"/>
    <mergeCell ref="G47:K47"/>
    <mergeCell ref="G50:K50"/>
    <mergeCell ref="G41:K41"/>
    <mergeCell ref="G33:K33"/>
    <mergeCell ref="G45:K45"/>
    <mergeCell ref="H19:I19"/>
    <mergeCell ref="M49:O49"/>
    <mergeCell ref="M46:O46"/>
    <mergeCell ref="M40:O40"/>
    <mergeCell ref="M41:O41"/>
    <mergeCell ref="F23:H23"/>
    <mergeCell ref="I23:J23"/>
    <mergeCell ref="H21:I21"/>
    <mergeCell ref="F21:G21"/>
    <mergeCell ref="P15:Q15"/>
    <mergeCell ref="L17:M17"/>
    <mergeCell ref="M45:O45"/>
    <mergeCell ref="M43:O43"/>
    <mergeCell ref="M47:O47"/>
    <mergeCell ref="M44:O44"/>
    <mergeCell ref="M48:O48"/>
    <mergeCell ref="P26:Q26"/>
    <mergeCell ref="T17:U17"/>
    <mergeCell ref="T18:U18"/>
    <mergeCell ref="C20:E20"/>
    <mergeCell ref="F20:G20"/>
    <mergeCell ref="H20:I20"/>
    <mergeCell ref="J20:K20"/>
    <mergeCell ref="R20:S20"/>
    <mergeCell ref="T20:U20"/>
    <mergeCell ref="H16:I16"/>
    <mergeCell ref="P17:Q17"/>
    <mergeCell ref="J16:K16"/>
    <mergeCell ref="A54:B54"/>
    <mergeCell ref="E38:F38"/>
    <mergeCell ref="A25:A28"/>
    <mergeCell ref="E31:F31"/>
    <mergeCell ref="E47:F47"/>
    <mergeCell ref="E43:F43"/>
    <mergeCell ref="E33:F33"/>
    <mergeCell ref="E34:F34"/>
    <mergeCell ref="E42:F42"/>
    <mergeCell ref="E44:F44"/>
    <mergeCell ref="C27:C28"/>
    <mergeCell ref="V26:V27"/>
    <mergeCell ref="M25:O27"/>
    <mergeCell ref="W26:W27"/>
    <mergeCell ref="T26:T27"/>
    <mergeCell ref="D25:D28"/>
    <mergeCell ref="B25:C26"/>
    <mergeCell ref="G25:K28"/>
    <mergeCell ref="U26:U27"/>
    <mergeCell ref="M28:O28"/>
    <mergeCell ref="E25:F28"/>
    <mergeCell ref="B27:B28"/>
    <mergeCell ref="R26:S26"/>
    <mergeCell ref="R9:X11"/>
    <mergeCell ref="A6:C6"/>
    <mergeCell ref="A7:C7"/>
    <mergeCell ref="A8:C8"/>
    <mergeCell ref="V15:W15"/>
    <mergeCell ref="N17:O17"/>
    <mergeCell ref="V16:W16"/>
    <mergeCell ref="V17:W17"/>
    <mergeCell ref="T16:U16"/>
    <mergeCell ref="R16:S16"/>
    <mergeCell ref="D8:F8"/>
    <mergeCell ref="E7:F7"/>
    <mergeCell ref="F17:G17"/>
    <mergeCell ref="P16:Q16"/>
    <mergeCell ref="J17:K17"/>
    <mergeCell ref="F16:G16"/>
    <mergeCell ref="H17:I17"/>
    <mergeCell ref="R15:T15"/>
    <mergeCell ref="N16:O16"/>
    <mergeCell ref="O6:P6"/>
    <mergeCell ref="O7:P7"/>
    <mergeCell ref="O8:P8"/>
    <mergeCell ref="L16:M16"/>
    <mergeCell ref="R17:S17"/>
    <mergeCell ref="O5:P5"/>
    <mergeCell ref="G29:K29"/>
    <mergeCell ref="G30:K30"/>
    <mergeCell ref="M39:O39"/>
    <mergeCell ref="G43:K43"/>
    <mergeCell ref="G44:K44"/>
    <mergeCell ref="G34:K34"/>
    <mergeCell ref="G39:K39"/>
    <mergeCell ref="M32:O32"/>
    <mergeCell ref="G36:K36"/>
    <mergeCell ref="G37:K37"/>
    <mergeCell ref="M35:O35"/>
    <mergeCell ref="M31:O31"/>
    <mergeCell ref="M37:O37"/>
    <mergeCell ref="M38:O38"/>
    <mergeCell ref="M42:O42"/>
    <mergeCell ref="L20:M20"/>
    <mergeCell ref="N20:O20"/>
    <mergeCell ref="P20:Q20"/>
    <mergeCell ref="G42:K42"/>
    <mergeCell ref="G40:K40"/>
    <mergeCell ref="M33:O33"/>
    <mergeCell ref="M34:O34"/>
    <mergeCell ref="E30:F30"/>
    <mergeCell ref="E48:F48"/>
    <mergeCell ref="E46:F46"/>
    <mergeCell ref="F13:L14"/>
    <mergeCell ref="K9:O11"/>
    <mergeCell ref="J21:K21"/>
    <mergeCell ref="V19:W19"/>
    <mergeCell ref="P19:Q19"/>
    <mergeCell ref="R18:S18"/>
    <mergeCell ref="N18:O18"/>
    <mergeCell ref="V21:W21"/>
    <mergeCell ref="V18:W18"/>
    <mergeCell ref="F65537:H65537"/>
    <mergeCell ref="G38:K38"/>
    <mergeCell ref="E35:F35"/>
    <mergeCell ref="E36:F36"/>
    <mergeCell ref="E37:F37"/>
    <mergeCell ref="G35:K35"/>
    <mergeCell ref="M29:O29"/>
    <mergeCell ref="M30:O30"/>
    <mergeCell ref="L25:L28"/>
    <mergeCell ref="E39:F39"/>
    <mergeCell ref="E40:F40"/>
    <mergeCell ref="E41:F41"/>
    <mergeCell ref="E45:F45"/>
    <mergeCell ref="E29:F29"/>
    <mergeCell ref="E50:F50"/>
    <mergeCell ref="E51:F51"/>
    <mergeCell ref="E32:F32"/>
    <mergeCell ref="E67:T67"/>
    <mergeCell ref="S4:T4"/>
    <mergeCell ref="S5:T5"/>
    <mergeCell ref="S6:T6"/>
    <mergeCell ref="S7:T7"/>
    <mergeCell ref="V6:W6"/>
    <mergeCell ref="V7:W7"/>
    <mergeCell ref="X21:Y21"/>
    <mergeCell ref="F18:G18"/>
    <mergeCell ref="J19:K19"/>
    <mergeCell ref="T21:U21"/>
    <mergeCell ref="T19:U19"/>
    <mergeCell ref="R19:S19"/>
    <mergeCell ref="R21:S21"/>
    <mergeCell ref="H18:I18"/>
    <mergeCell ref="L18:M18"/>
    <mergeCell ref="P18:Q18"/>
    <mergeCell ref="P21:Q21"/>
    <mergeCell ref="N21:O21"/>
    <mergeCell ref="L19:M19"/>
    <mergeCell ref="F19:G19"/>
    <mergeCell ref="V20:W20"/>
    <mergeCell ref="L21:M21"/>
    <mergeCell ref="N19:O19"/>
  </mergeCells>
  <phoneticPr fontId="2" type="noConversion"/>
  <dataValidations count="9">
    <dataValidation type="custom" showInputMessage="1" showErrorMessage="1" errorTitle="Stop!" error="Please do not edit this section!" sqref="L54:L56 D25:E28 I23:J23 D54:D56">
      <formula1>""</formula1>
    </dataValidation>
    <dataValidation type="custom" showErrorMessage="1" errorTitle="Stop!" error="Please do not edit this section!" sqref="E29:F51">
      <formula1>" 1z"</formula1>
    </dataValidation>
    <dataValidation type="whole" allowBlank="1" showInputMessage="1" showErrorMessage="1" promptTitle="Hold Number" prompt="Enter hatch number: 1 to 9" sqref="B29:B51">
      <formula1>1</formula1>
      <formula2>9</formula2>
    </dataValidation>
    <dataValidation type="whole" allowBlank="1" showInputMessage="1" showErrorMessage="1" errorTitle="Tonnes" error="Enter a whole number only" sqref="F21:W21">
      <formula1>1</formula1>
      <formula2>30000</formula2>
    </dataValidation>
    <dataValidation type="decimal" operator="lessThanOrEqual" allowBlank="1" showInputMessage="1" showErrorMessage="1" sqref="V28:V56">
      <formula1>18.4</formula1>
    </dataValidation>
    <dataValidation type="whole" operator="greaterThanOrEqual" allowBlank="1" showInputMessage="1" showErrorMessage="1" error="Mimimun drop size is 300 tonnes" sqref="C29:C56">
      <formula1>300</formula1>
    </dataValidation>
    <dataValidation type="decimal" operator="lessThanOrEqual" allowBlank="1" showInputMessage="1" showErrorMessage="1" error="Draft can never be above 18.40 meters" sqref="P28:Q56">
      <formula1>18.4</formula1>
    </dataValidation>
    <dataValidation type="decimal" operator="lessThanOrEqual" allowBlank="1" showInputMessage="1" showErrorMessage="1" error="Air draft can never be above 17.10 meters" sqref="T28:T56 U55:U56">
      <formula1>17.1</formula1>
    </dataValidation>
    <dataValidation operator="lessThanOrEqual" allowBlank="1" showInputMessage="1" showErrorMessage="1" error="Air draft can never be above 17.10 meters" sqref="U28:U54"/>
  </dataValidations>
  <hyperlinks>
    <hyperlink ref="U15" location="HELP!B51" display="Date:"/>
    <hyperlink ref="F23:H23" location="HELP!B29" display="Planned Total Tonnes:"/>
    <hyperlink ref="B27" location="HELP!B17" display="Hold No"/>
    <hyperlink ref="C27" location="HELP!B18" display="Tonnes"/>
    <hyperlink ref="E25:F27" location="HELP!B58" display="Export Coal Name"/>
    <hyperlink ref="G25:K27" location="HELP!B15" display="Ballast Operations"/>
    <hyperlink ref="L25:L27" location="HELP!B16" display="De-ballast Time (Hrs)"/>
    <hyperlink ref="M25:O27" location="HELP!B34" display="Comments/Variations"/>
    <hyperlink ref="P27" location="HELP!B36" display="Fwd"/>
    <hyperlink ref="Q27" location="HELP!B37" display="Aft"/>
    <hyperlink ref="R27" location="HELP!B38" display="BM (*)"/>
    <hyperlink ref="S27" location="HELP!B39" display="SF (*)"/>
    <hyperlink ref="V26:V27" location="HELP!B42" display="Draught Mid"/>
    <hyperlink ref="W26:W27" location="HELP!B43" display="Trim"/>
    <hyperlink ref="B27:B28" location="HELP!B30" display="Hold No"/>
    <hyperlink ref="C27:C28" location="HELP!B31" display="Tonnes"/>
    <hyperlink ref="G25:K28" location="HELP!B32" display="Ballast Operations"/>
    <hyperlink ref="L25:L28" location="HELP!B33" display="De-ballast Time (Hrs)"/>
    <hyperlink ref="M28:O28" location="HELP!B35" display="Arrival:"/>
    <hyperlink ref="A54:B54" location="HELP!B58" display="Total:"/>
    <hyperlink ref="E25:F28" location="HELP!B24" display="Export Coal Name"/>
    <hyperlink ref="P15:Q15" location="HELP!B50" display="Vessel Name:"/>
    <hyperlink ref="D25:D27" location="HELP!B57" display="Load Time (Hrs)"/>
    <hyperlink ref="D25:D28" location="HELP!B50" display="Load Time (Hrs)"/>
    <hyperlink ref="V4" location="HELP!B11" display="C.L.P."/>
    <hyperlink ref="C17" location="HELP!B12" display="Capacity inc coamings:"/>
    <hyperlink ref="C18" location="HELP!B13" display="Planned % full:"/>
    <hyperlink ref="C19" location="HELP!B9" display="Coal Name:"/>
    <hyperlink ref="C21" location="HELP!B14" display="Planned Metric Tonnes:"/>
    <hyperlink ref="U26:U27" location="HELP!B41" display="Air Draft (to the top of the hatch covers, when opened)"/>
    <hyperlink ref="T26:T27" location="HELP!B40" display="Air Draft"/>
    <hyperlink ref="L6:N6" location="HELP!B33" display="TPC:"/>
    <hyperlink ref="C20:E20" location="HELP!B51" display="Assumed SF:"/>
    <hyperlink ref="I6" location="HELP!B19" display="Ballast to pump out (m3):"/>
    <hyperlink ref="I7" location="HELP!B20" display="Deballast Pump Rate:"/>
    <hyperlink ref="I8" location="HELP!B21" display="Dock Water Density:"/>
    <hyperlink ref="I9" location="HELP!B22" display="Max. sailing draft"/>
    <hyperlink ref="I10" location="HELP!B23" display="Vessel with Deck Gear:"/>
    <hyperlink ref="N6" location="HELP!B45" display="TPC:"/>
    <hyperlink ref="N7" location="HELP!B46" display="Tonnage restriction (if any):"/>
    <hyperlink ref="S4:T4" location="HELP!B24" display="Coal Name"/>
    <hyperlink ref="C17:E17" location="HELP!B27" display="Capacity inc coamings:"/>
    <hyperlink ref="C18:E18" location="HELP!B28" display="Planned filling %:"/>
    <hyperlink ref="C19:E19" location="HELP!B24" display="Coal Name:"/>
    <hyperlink ref="C21:E21" location="HELP!B26" display="Planned Metric Tonnes:"/>
    <hyperlink ref="M54:O54" location="HELP!B44" display="Final / Sail Time:"/>
    <hyperlink ref="U4" location="HELP!B25" display="Stowage Factor (ft3/ t)"/>
    <hyperlink ref="V4:W4" location="HELP!B26" display="Planned Tonnes per cargo type"/>
    <hyperlink ref="N8" location="HELP!B47" display="Estimated sailing displacement:"/>
  </hyperlinks>
  <printOptions horizontalCentered="1"/>
  <pageMargins left="0" right="0" top="0.15748031496062992" bottom="0" header="0" footer="0"/>
  <pageSetup paperSize="9" scale="51" orientation="landscape" horizontalDpi="1200" verticalDpi="1200" r:id="rId1"/>
  <headerFooter alignWithMargins="0">
    <oddFooter>&amp;F</oddFooter>
  </headerFooter>
  <ignoredErrors>
    <ignoredError sqref="F16:Y16 B52:B53 E45:O51 M14:Y14 F21:W21 F19:K19 Y19 G23:K23 X23:Y23 E30:O37 A57:T57 A54:C54 L54 F18:Y18 H17:W17 Y17 F15:R15 S15:Y15 D52:O53 D54 F22:Y22 F20:W20 E42:K42 E41:K41 M41:O41 B55 D29:D51 E43:K44 M43:O44 E38:K40 M38:O40 M42:O42 Y21 B31:B42 B43:B51 A30:B30 A31:A42 A43:A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561975</xdr:colOff>
                    <xdr:row>9</xdr:row>
                    <xdr:rowOff>0</xdr:rowOff>
                  </from>
                  <to>
                    <xdr:col>9</xdr:col>
                    <xdr:colOff>295275</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6"/>
  <sheetViews>
    <sheetView workbookViewId="0">
      <selection activeCell="G12" sqref="G12"/>
    </sheetView>
  </sheetViews>
  <sheetFormatPr baseColWidth="10" defaultColWidth="9.140625" defaultRowHeight="12.75" x14ac:dyDescent="0.2"/>
  <cols>
    <col min="2" max="2" width="37.5703125" customWidth="1"/>
    <col min="3" max="6" width="7.7109375" customWidth="1"/>
    <col min="11" max="11" width="11" customWidth="1"/>
    <col min="16" max="16" width="10.140625" customWidth="1"/>
    <col min="17" max="17" width="10" customWidth="1"/>
  </cols>
  <sheetData>
    <row r="1" spans="1:18" ht="25.5" x14ac:dyDescent="0.2">
      <c r="B1" s="1"/>
      <c r="C1" s="2"/>
      <c r="D1" s="2"/>
      <c r="E1" s="2"/>
      <c r="F1" s="2"/>
      <c r="G1" s="2"/>
      <c r="H1" s="3" t="s">
        <v>37</v>
      </c>
      <c r="I1" s="4" t="s">
        <v>22</v>
      </c>
      <c r="J1" s="5" t="s">
        <v>23</v>
      </c>
      <c r="K1" s="5" t="s">
        <v>38</v>
      </c>
      <c r="L1" s="5" t="s">
        <v>39</v>
      </c>
      <c r="M1" s="5" t="s">
        <v>21</v>
      </c>
      <c r="N1" s="5" t="s">
        <v>40</v>
      </c>
      <c r="O1" s="5" t="s">
        <v>41</v>
      </c>
      <c r="P1" s="5" t="s">
        <v>42</v>
      </c>
      <c r="Q1" s="5" t="s">
        <v>43</v>
      </c>
      <c r="R1" s="6" t="s">
        <v>44</v>
      </c>
    </row>
    <row r="2" spans="1:18" x14ac:dyDescent="0.2">
      <c r="B2" s="7"/>
      <c r="C2" s="8" t="s">
        <v>45</v>
      </c>
      <c r="D2" s="8" t="s">
        <v>46</v>
      </c>
      <c r="E2" s="8" t="s">
        <v>47</v>
      </c>
      <c r="F2" s="9" t="s">
        <v>48</v>
      </c>
      <c r="G2" s="10"/>
      <c r="H2" s="10">
        <f>'Load Plan'!A29</f>
        <v>1</v>
      </c>
      <c r="I2" s="10">
        <f>'Load Plan'!B29</f>
        <v>0</v>
      </c>
      <c r="J2" s="10">
        <f>'Load Plan'!C29</f>
        <v>0</v>
      </c>
      <c r="K2" s="10" t="str">
        <f>TRIM(IF(J2&gt;0,HLOOKUP(I2,'Load Plan'!$F$16:$W$21,4,FALSE),""))</f>
        <v/>
      </c>
      <c r="L2" s="10" t="b">
        <f>IF(AND(J2&lt;&gt;0,J3=0,J4=0),TRUE,FALSE)</f>
        <v>0</v>
      </c>
      <c r="M2" s="10" t="b">
        <f>OR(L2,L3)</f>
        <v>0</v>
      </c>
      <c r="N2" s="10">
        <f t="shared" ref="N2:N24" si="0">J2/IF(M2,$F$4,$F$3)</f>
        <v>0</v>
      </c>
      <c r="O2" s="10">
        <f t="shared" ref="O2:O24" si="1">IF(L4,$F$7/60,0)</f>
        <v>0</v>
      </c>
      <c r="P2" s="10">
        <f t="shared" ref="P2:P24" si="2">IF(AND(NOT(OR(I2=0,I3=0)),NOT(EXACT(I2,I3)),O2=0),$F$5/60,0)</f>
        <v>0</v>
      </c>
      <c r="Q2" s="10">
        <f>IF(AND(NOT(EXACT(K2,K3)),K2&lt;&gt;"",K3&lt;&gt;""),$F$6/60,0)</f>
        <v>0</v>
      </c>
      <c r="R2" s="11">
        <f>N2+MAX(O2,P2,Q2)</f>
        <v>0</v>
      </c>
    </row>
    <row r="3" spans="1:18" x14ac:dyDescent="0.2">
      <c r="A3" s="12"/>
      <c r="B3" s="13" t="s">
        <v>49</v>
      </c>
      <c r="C3" s="14">
        <v>7000</v>
      </c>
      <c r="D3" s="14">
        <v>1900</v>
      </c>
      <c r="E3" s="14">
        <v>2850</v>
      </c>
      <c r="F3" s="15">
        <f>IF($D$10="KCT",Calc!C3,IF($C$13,E3,Calc!D3))</f>
        <v>1900</v>
      </c>
      <c r="G3" s="16"/>
      <c r="H3" s="10">
        <f>'Load Plan'!A30</f>
        <v>2</v>
      </c>
      <c r="I3" s="10">
        <f>'Load Plan'!B30</f>
        <v>0</v>
      </c>
      <c r="J3" s="10">
        <f>'Load Plan'!C30</f>
        <v>0</v>
      </c>
      <c r="K3" s="10" t="str">
        <f>TRIM(IF(J3&gt;0,HLOOKUP(I3,'Load Plan'!$F$16:$W$21,4,FALSE),""))</f>
        <v/>
      </c>
      <c r="L3" s="10" t="b">
        <f t="shared" ref="L3:L24" si="3">IF(AND(J3&lt;&gt;0,J4=0,J5=0),TRUE,FALSE)</f>
        <v>0</v>
      </c>
      <c r="M3" s="10" t="b">
        <f t="shared" ref="M3:M24" si="4">OR(L3,L4)</f>
        <v>0</v>
      </c>
      <c r="N3" s="10">
        <f t="shared" si="0"/>
        <v>0</v>
      </c>
      <c r="O3" s="10">
        <f t="shared" si="1"/>
        <v>0</v>
      </c>
      <c r="P3" s="10">
        <f t="shared" si="2"/>
        <v>0</v>
      </c>
      <c r="Q3" s="10">
        <f t="shared" ref="Q3:Q24" si="5">IF(AND(NOT(EXACT(K3,K4)),K3&lt;&gt;"",K4&lt;&gt;""),$F$6/60,0)</f>
        <v>0</v>
      </c>
      <c r="R3" s="11">
        <f t="shared" ref="R3:R24" si="6">N3+MAX(O3,P3,Q3)</f>
        <v>0</v>
      </c>
    </row>
    <row r="4" spans="1:18" x14ac:dyDescent="0.2">
      <c r="A4" s="12"/>
      <c r="B4" s="13" t="s">
        <v>50</v>
      </c>
      <c r="C4" s="14">
        <v>3000</v>
      </c>
      <c r="D4" s="14">
        <v>1600</v>
      </c>
      <c r="E4" s="14">
        <v>1600</v>
      </c>
      <c r="F4" s="15">
        <f>IF($D$10="KCT",Calc!C4,IF($C$13,E4,Calc!D4))</f>
        <v>1600</v>
      </c>
      <c r="G4" s="16"/>
      <c r="H4" s="10">
        <f>'Load Plan'!A31</f>
        <v>3</v>
      </c>
      <c r="I4" s="10">
        <f>'Load Plan'!B31</f>
        <v>0</v>
      </c>
      <c r="J4" s="10">
        <f>'Load Plan'!C31</f>
        <v>0</v>
      </c>
      <c r="K4" s="10" t="str">
        <f>TRIM(IF(J4&gt;0,HLOOKUP(I4,'Load Plan'!$F$16:$W$21,4,FALSE),""))</f>
        <v/>
      </c>
      <c r="L4" s="10" t="b">
        <f t="shared" si="3"/>
        <v>0</v>
      </c>
      <c r="M4" s="10" t="b">
        <f t="shared" si="4"/>
        <v>0</v>
      </c>
      <c r="N4" s="10">
        <f t="shared" si="0"/>
        <v>0</v>
      </c>
      <c r="O4" s="10">
        <f t="shared" si="1"/>
        <v>0</v>
      </c>
      <c r="P4" s="10">
        <f t="shared" si="2"/>
        <v>0</v>
      </c>
      <c r="Q4" s="10">
        <f t="shared" si="5"/>
        <v>0</v>
      </c>
      <c r="R4" s="11">
        <f t="shared" si="6"/>
        <v>0</v>
      </c>
    </row>
    <row r="5" spans="1:18" x14ac:dyDescent="0.2">
      <c r="A5" s="12"/>
      <c r="B5" s="13" t="s">
        <v>51</v>
      </c>
      <c r="C5" s="14">
        <v>10</v>
      </c>
      <c r="D5" s="14">
        <v>10</v>
      </c>
      <c r="E5" s="14"/>
      <c r="F5" s="15">
        <f>IF($D$10="KCT",Calc!C5,Calc!D5)*IF(C12,2,1)</f>
        <v>10</v>
      </c>
      <c r="G5" s="16"/>
      <c r="H5" s="10">
        <f>'Load Plan'!A32</f>
        <v>4</v>
      </c>
      <c r="I5" s="10">
        <f>'Load Plan'!B32</f>
        <v>0</v>
      </c>
      <c r="J5" s="10">
        <f>'Load Plan'!C32</f>
        <v>0</v>
      </c>
      <c r="K5" s="10" t="str">
        <f>TRIM(IF(J5&gt;0,HLOOKUP(I5,'Load Plan'!$F$16:$W$21,4,FALSE),""))</f>
        <v/>
      </c>
      <c r="L5" s="10" t="b">
        <f t="shared" si="3"/>
        <v>0</v>
      </c>
      <c r="M5" s="10" t="b">
        <f t="shared" si="4"/>
        <v>0</v>
      </c>
      <c r="N5" s="10">
        <f t="shared" si="0"/>
        <v>0</v>
      </c>
      <c r="O5" s="10">
        <f t="shared" si="1"/>
        <v>0</v>
      </c>
      <c r="P5" s="10">
        <f t="shared" si="2"/>
        <v>0</v>
      </c>
      <c r="Q5" s="10">
        <f t="shared" si="5"/>
        <v>0</v>
      </c>
      <c r="R5" s="11">
        <f t="shared" si="6"/>
        <v>0</v>
      </c>
    </row>
    <row r="6" spans="1:18" x14ac:dyDescent="0.2">
      <c r="B6" s="13" t="s">
        <v>52</v>
      </c>
      <c r="C6" s="14">
        <v>40</v>
      </c>
      <c r="D6" s="14">
        <v>40</v>
      </c>
      <c r="E6" s="14"/>
      <c r="F6" s="15">
        <f>IF($D$10="KCT",Calc!C6,Calc!D6)</f>
        <v>40</v>
      </c>
      <c r="G6" s="16"/>
      <c r="H6" s="10">
        <f>'Load Plan'!A33</f>
        <v>5</v>
      </c>
      <c r="I6" s="10">
        <f>'Load Plan'!B33</f>
        <v>0</v>
      </c>
      <c r="J6" s="10">
        <f>'Load Plan'!C33</f>
        <v>0</v>
      </c>
      <c r="K6" s="10" t="str">
        <f>TRIM(IF(J6&gt;0,HLOOKUP(I6,'Load Plan'!$F$16:$W$21,4,FALSE),""))</f>
        <v/>
      </c>
      <c r="L6" s="10" t="b">
        <f t="shared" si="3"/>
        <v>0</v>
      </c>
      <c r="M6" s="10" t="b">
        <f t="shared" si="4"/>
        <v>0</v>
      </c>
      <c r="N6" s="10">
        <f t="shared" si="0"/>
        <v>0</v>
      </c>
      <c r="O6" s="10">
        <f t="shared" si="1"/>
        <v>0</v>
      </c>
      <c r="P6" s="10">
        <f t="shared" si="2"/>
        <v>0</v>
      </c>
      <c r="Q6" s="10">
        <f t="shared" si="5"/>
        <v>0</v>
      </c>
      <c r="R6" s="11">
        <f t="shared" si="6"/>
        <v>0</v>
      </c>
    </row>
    <row r="7" spans="1:18" x14ac:dyDescent="0.2">
      <c r="B7" s="13" t="s">
        <v>53</v>
      </c>
      <c r="C7" s="14">
        <v>30</v>
      </c>
      <c r="D7" s="14">
        <v>30</v>
      </c>
      <c r="E7" s="14"/>
      <c r="F7" s="15">
        <f>IF($D$10="KCT",Calc!C7,Calc!D7)</f>
        <v>30</v>
      </c>
      <c r="G7" s="16"/>
      <c r="H7" s="10">
        <f>'Load Plan'!A34</f>
        <v>6</v>
      </c>
      <c r="I7" s="10">
        <f>'Load Plan'!B34</f>
        <v>0</v>
      </c>
      <c r="J7" s="10">
        <f>'Load Plan'!C34</f>
        <v>0</v>
      </c>
      <c r="K7" s="10" t="str">
        <f>TRIM(IF(J7&gt;0,HLOOKUP(I7,'Load Plan'!$F$16:$W$21,4,FALSE),""))</f>
        <v/>
      </c>
      <c r="L7" s="10" t="b">
        <f t="shared" si="3"/>
        <v>0</v>
      </c>
      <c r="M7" s="10" t="b">
        <f t="shared" si="4"/>
        <v>0</v>
      </c>
      <c r="N7" s="10">
        <f t="shared" si="0"/>
        <v>0</v>
      </c>
      <c r="O7" s="10">
        <f t="shared" si="1"/>
        <v>0</v>
      </c>
      <c r="P7" s="10">
        <f t="shared" si="2"/>
        <v>0</v>
      </c>
      <c r="Q7" s="10">
        <f t="shared" si="5"/>
        <v>0</v>
      </c>
      <c r="R7" s="11">
        <f t="shared" si="6"/>
        <v>0</v>
      </c>
    </row>
    <row r="8" spans="1:18" x14ac:dyDescent="0.2">
      <c r="B8" s="17"/>
      <c r="C8" s="10"/>
      <c r="D8" s="10"/>
      <c r="E8" s="10"/>
      <c r="F8" s="10"/>
      <c r="G8" s="16"/>
      <c r="H8" s="10">
        <f>'Load Plan'!A35</f>
        <v>7</v>
      </c>
      <c r="I8" s="10">
        <f>'Load Plan'!B35</f>
        <v>0</v>
      </c>
      <c r="J8" s="10">
        <f>'Load Plan'!C35</f>
        <v>0</v>
      </c>
      <c r="K8" s="10" t="str">
        <f>TRIM(IF(J8&gt;0,HLOOKUP(I8,'Load Plan'!$F$16:$W$21,4,FALSE),""))</f>
        <v/>
      </c>
      <c r="L8" s="10" t="b">
        <f t="shared" si="3"/>
        <v>0</v>
      </c>
      <c r="M8" s="10" t="b">
        <f t="shared" si="4"/>
        <v>0</v>
      </c>
      <c r="N8" s="10">
        <f t="shared" si="0"/>
        <v>0</v>
      </c>
      <c r="O8" s="10">
        <f t="shared" si="1"/>
        <v>0</v>
      </c>
      <c r="P8" s="10">
        <f t="shared" si="2"/>
        <v>0</v>
      </c>
      <c r="Q8" s="10">
        <f t="shared" si="5"/>
        <v>0</v>
      </c>
      <c r="R8" s="11">
        <f t="shared" si="6"/>
        <v>0</v>
      </c>
    </row>
    <row r="9" spans="1:18" x14ac:dyDescent="0.2">
      <c r="B9" s="17"/>
      <c r="C9" s="10"/>
      <c r="D9" s="10"/>
      <c r="E9" s="10"/>
      <c r="F9" s="10"/>
      <c r="G9" s="16"/>
      <c r="H9" s="10">
        <f>'Load Plan'!A36</f>
        <v>8</v>
      </c>
      <c r="I9" s="10">
        <f>'Load Plan'!B36</f>
        <v>0</v>
      </c>
      <c r="J9" s="10">
        <f>'Load Plan'!C36</f>
        <v>0</v>
      </c>
      <c r="K9" s="10" t="str">
        <f>TRIM(IF(J9&gt;0,HLOOKUP(I9,'Load Plan'!$F$16:$W$21,4,FALSE),""))</f>
        <v/>
      </c>
      <c r="L9" s="10" t="b">
        <f t="shared" si="3"/>
        <v>0</v>
      </c>
      <c r="M9" s="10" t="b">
        <f t="shared" si="4"/>
        <v>0</v>
      </c>
      <c r="N9" s="10">
        <f t="shared" si="0"/>
        <v>0</v>
      </c>
      <c r="O9" s="10">
        <f t="shared" si="1"/>
        <v>0</v>
      </c>
      <c r="P9" s="10">
        <f t="shared" si="2"/>
        <v>0</v>
      </c>
      <c r="Q9" s="10">
        <f t="shared" si="5"/>
        <v>0</v>
      </c>
      <c r="R9" s="11">
        <f t="shared" si="6"/>
        <v>0</v>
      </c>
    </row>
    <row r="10" spans="1:18" x14ac:dyDescent="0.2">
      <c r="B10" s="18" t="s">
        <v>54</v>
      </c>
      <c r="C10" s="10" t="str">
        <f>TRIM('Load Plan'!D7)</f>
        <v/>
      </c>
      <c r="D10" s="10" t="str">
        <f>IF(OR(C10="K4",C10="K5",C10="K6"),"KCT","CCT")</f>
        <v>CCT</v>
      </c>
      <c r="E10" s="10"/>
      <c r="F10" s="10"/>
      <c r="G10" s="10"/>
      <c r="H10" s="10">
        <f>'Load Plan'!A37</f>
        <v>9</v>
      </c>
      <c r="I10" s="10">
        <f>'Load Plan'!B37</f>
        <v>0</v>
      </c>
      <c r="J10" s="10">
        <f>'Load Plan'!C37</f>
        <v>0</v>
      </c>
      <c r="K10" s="10" t="str">
        <f>TRIM(IF(J10&gt;0,HLOOKUP(I10,'Load Plan'!$F$16:$W$21,4,FALSE),""))</f>
        <v/>
      </c>
      <c r="L10" s="10" t="b">
        <f t="shared" si="3"/>
        <v>0</v>
      </c>
      <c r="M10" s="10" t="b">
        <f t="shared" si="4"/>
        <v>0</v>
      </c>
      <c r="N10" s="10">
        <f t="shared" si="0"/>
        <v>0</v>
      </c>
      <c r="O10" s="10">
        <f t="shared" si="1"/>
        <v>0</v>
      </c>
      <c r="P10" s="10">
        <f t="shared" si="2"/>
        <v>0</v>
      </c>
      <c r="Q10" s="10">
        <f t="shared" si="5"/>
        <v>0</v>
      </c>
      <c r="R10" s="11">
        <f t="shared" si="6"/>
        <v>0</v>
      </c>
    </row>
    <row r="11" spans="1:18" x14ac:dyDescent="0.2">
      <c r="A11" s="12"/>
      <c r="B11" s="18" t="s">
        <v>55</v>
      </c>
      <c r="C11" s="19" t="b">
        <v>0</v>
      </c>
      <c r="D11" s="16"/>
      <c r="E11" s="109" t="str">
        <f>IF(C11,"Max Allowable- Sailing Draft","")</f>
        <v/>
      </c>
      <c r="F11" s="110"/>
      <c r="G11" s="16"/>
      <c r="H11" s="10">
        <f>'Load Plan'!A38</f>
        <v>10</v>
      </c>
      <c r="I11" s="10">
        <f>'Load Plan'!B38</f>
        <v>0</v>
      </c>
      <c r="J11" s="10">
        <f>'Load Plan'!C38</f>
        <v>0</v>
      </c>
      <c r="K11" s="10" t="str">
        <f>TRIM(IF(J11&gt;0,HLOOKUP(I11,'Load Plan'!$F$16:$W$21,4,FALSE),""))</f>
        <v/>
      </c>
      <c r="L11" s="10" t="b">
        <f t="shared" si="3"/>
        <v>0</v>
      </c>
      <c r="M11" s="10" t="b">
        <f t="shared" si="4"/>
        <v>0</v>
      </c>
      <c r="N11" s="10">
        <f t="shared" si="0"/>
        <v>0</v>
      </c>
      <c r="O11" s="10">
        <f t="shared" si="1"/>
        <v>0</v>
      </c>
      <c r="P11" s="10">
        <f t="shared" si="2"/>
        <v>0</v>
      </c>
      <c r="Q11" s="10">
        <f t="shared" si="5"/>
        <v>0</v>
      </c>
      <c r="R11" s="11">
        <f t="shared" si="6"/>
        <v>0</v>
      </c>
    </row>
    <row r="12" spans="1:18" x14ac:dyDescent="0.2">
      <c r="A12" s="12"/>
      <c r="B12" s="20" t="s">
        <v>56</v>
      </c>
      <c r="C12" s="19" t="b">
        <v>0</v>
      </c>
      <c r="D12" s="10"/>
      <c r="E12" s="111"/>
      <c r="F12" s="110"/>
      <c r="G12" s="16"/>
      <c r="H12" s="10">
        <f>'Load Plan'!A39</f>
        <v>11</v>
      </c>
      <c r="I12" s="10">
        <f>'Load Plan'!B39</f>
        <v>0</v>
      </c>
      <c r="J12" s="10">
        <f>'Load Plan'!C39</f>
        <v>0</v>
      </c>
      <c r="K12" s="10" t="str">
        <f>TRIM(IF(J12&gt;0,HLOOKUP(I12,'Load Plan'!$F$16:$W$21,4,FALSE),""))</f>
        <v/>
      </c>
      <c r="L12" s="10" t="b">
        <f t="shared" si="3"/>
        <v>0</v>
      </c>
      <c r="M12" s="10" t="b">
        <f t="shared" si="4"/>
        <v>0</v>
      </c>
      <c r="N12" s="10">
        <f t="shared" si="0"/>
        <v>0</v>
      </c>
      <c r="O12" s="10">
        <f t="shared" si="1"/>
        <v>0</v>
      </c>
      <c r="P12" s="10">
        <f t="shared" si="2"/>
        <v>0</v>
      </c>
      <c r="Q12" s="10">
        <f t="shared" si="5"/>
        <v>0</v>
      </c>
      <c r="R12" s="11">
        <f t="shared" si="6"/>
        <v>0</v>
      </c>
    </row>
    <row r="13" spans="1:18" x14ac:dyDescent="0.2">
      <c r="B13" s="20" t="s">
        <v>57</v>
      </c>
      <c r="C13" s="19" t="b">
        <v>0</v>
      </c>
      <c r="D13" s="10"/>
      <c r="E13" s="10"/>
      <c r="F13" s="10"/>
      <c r="G13" s="21"/>
      <c r="H13" s="10">
        <f>'Load Plan'!A40</f>
        <v>12</v>
      </c>
      <c r="I13" s="10">
        <f>'Load Plan'!B40</f>
        <v>0</v>
      </c>
      <c r="J13" s="10">
        <f>'Load Plan'!C40</f>
        <v>0</v>
      </c>
      <c r="K13" s="10" t="str">
        <f>TRIM(IF(J13&gt;0,HLOOKUP(I13,'Load Plan'!$F$16:$W$21,4,FALSE),""))</f>
        <v/>
      </c>
      <c r="L13" s="10" t="b">
        <f t="shared" si="3"/>
        <v>0</v>
      </c>
      <c r="M13" s="10" t="b">
        <f t="shared" si="4"/>
        <v>0</v>
      </c>
      <c r="N13" s="10">
        <f t="shared" si="0"/>
        <v>0</v>
      </c>
      <c r="O13" s="10">
        <f t="shared" si="1"/>
        <v>0</v>
      </c>
      <c r="P13" s="10">
        <f t="shared" si="2"/>
        <v>0</v>
      </c>
      <c r="Q13" s="10">
        <f t="shared" si="5"/>
        <v>0</v>
      </c>
      <c r="R13" s="11">
        <f t="shared" si="6"/>
        <v>0</v>
      </c>
    </row>
    <row r="14" spans="1:18" x14ac:dyDescent="0.2">
      <c r="B14" s="17"/>
      <c r="C14" s="10"/>
      <c r="D14" s="10"/>
      <c r="E14" s="10"/>
      <c r="F14" s="10"/>
      <c r="G14" s="22"/>
      <c r="H14" s="10">
        <f>'Load Plan'!A41</f>
        <v>13</v>
      </c>
      <c r="I14" s="10">
        <f>'Load Plan'!B41</f>
        <v>0</v>
      </c>
      <c r="J14" s="10">
        <f>'Load Plan'!C41</f>
        <v>0</v>
      </c>
      <c r="K14" s="10" t="str">
        <f>TRIM(IF(J14&gt;0,HLOOKUP(I14,'Load Plan'!$F$16:$W$21,4,FALSE),""))</f>
        <v/>
      </c>
      <c r="L14" s="10" t="b">
        <f t="shared" si="3"/>
        <v>0</v>
      </c>
      <c r="M14" s="10" t="b">
        <f t="shared" si="4"/>
        <v>0</v>
      </c>
      <c r="N14" s="10">
        <f t="shared" si="0"/>
        <v>0</v>
      </c>
      <c r="O14" s="10">
        <f t="shared" si="1"/>
        <v>0</v>
      </c>
      <c r="P14" s="10">
        <f t="shared" si="2"/>
        <v>0</v>
      </c>
      <c r="Q14" s="10">
        <f t="shared" si="5"/>
        <v>0</v>
      </c>
      <c r="R14" s="11">
        <f t="shared" si="6"/>
        <v>0</v>
      </c>
    </row>
    <row r="15" spans="1:18" x14ac:dyDescent="0.2">
      <c r="B15" s="17"/>
      <c r="C15" s="10"/>
      <c r="D15" s="10"/>
      <c r="E15" s="10"/>
      <c r="F15" s="10"/>
      <c r="G15" s="23"/>
      <c r="H15" s="10">
        <f>'Load Plan'!A42</f>
        <v>14</v>
      </c>
      <c r="I15" s="10">
        <f>'Load Plan'!B42</f>
        <v>0</v>
      </c>
      <c r="J15" s="10">
        <f>'Load Plan'!C42</f>
        <v>0</v>
      </c>
      <c r="K15" s="10" t="str">
        <f>TRIM(IF(J15&gt;0,HLOOKUP(I15,'Load Plan'!$F$16:$W$21,4,FALSE),""))</f>
        <v/>
      </c>
      <c r="L15" s="10" t="b">
        <f t="shared" si="3"/>
        <v>0</v>
      </c>
      <c r="M15" s="10" t="b">
        <f t="shared" si="4"/>
        <v>0</v>
      </c>
      <c r="N15" s="10">
        <f t="shared" si="0"/>
        <v>0</v>
      </c>
      <c r="O15" s="10">
        <f t="shared" si="1"/>
        <v>0</v>
      </c>
      <c r="P15" s="10">
        <f t="shared" si="2"/>
        <v>0</v>
      </c>
      <c r="Q15" s="10">
        <f t="shared" si="5"/>
        <v>0</v>
      </c>
      <c r="R15" s="11">
        <f t="shared" si="6"/>
        <v>0</v>
      </c>
    </row>
    <row r="16" spans="1:18" x14ac:dyDescent="0.2">
      <c r="B16" s="17"/>
      <c r="C16" s="10"/>
      <c r="D16" s="10"/>
      <c r="E16" s="10"/>
      <c r="F16" s="10"/>
      <c r="G16" s="23"/>
      <c r="H16" s="10">
        <f>'Load Plan'!A43</f>
        <v>15</v>
      </c>
      <c r="I16" s="10">
        <f>'Load Plan'!B43</f>
        <v>0</v>
      </c>
      <c r="J16" s="10">
        <f>'Load Plan'!C43</f>
        <v>0</v>
      </c>
      <c r="K16" s="10" t="str">
        <f>TRIM(IF(J16&gt;0,HLOOKUP(I16,'Load Plan'!$F$16:$W$21,4,FALSE),""))</f>
        <v/>
      </c>
      <c r="L16" s="10" t="b">
        <f t="shared" si="3"/>
        <v>0</v>
      </c>
      <c r="M16" s="10" t="b">
        <f t="shared" si="4"/>
        <v>0</v>
      </c>
      <c r="N16" s="10">
        <f t="shared" si="0"/>
        <v>0</v>
      </c>
      <c r="O16" s="10">
        <f t="shared" si="1"/>
        <v>0</v>
      </c>
      <c r="P16" s="10">
        <f t="shared" si="2"/>
        <v>0</v>
      </c>
      <c r="Q16" s="10">
        <f t="shared" si="5"/>
        <v>0</v>
      </c>
      <c r="R16" s="11">
        <f t="shared" si="6"/>
        <v>0</v>
      </c>
    </row>
    <row r="17" spans="2:18" x14ac:dyDescent="0.2">
      <c r="B17" s="17"/>
      <c r="C17" s="10"/>
      <c r="D17" s="10"/>
      <c r="E17" s="10"/>
      <c r="F17" s="10"/>
      <c r="G17" s="23"/>
      <c r="H17" s="10">
        <f>'Load Plan'!A44</f>
        <v>16</v>
      </c>
      <c r="I17" s="10">
        <f>'Load Plan'!B44</f>
        <v>0</v>
      </c>
      <c r="J17" s="10">
        <f>'Load Plan'!C44</f>
        <v>0</v>
      </c>
      <c r="K17" s="10" t="str">
        <f>TRIM(IF(J17&gt;0,HLOOKUP(I17,'Load Plan'!$F$16:$W$21,4,FALSE),""))</f>
        <v/>
      </c>
      <c r="L17" s="10" t="b">
        <f t="shared" si="3"/>
        <v>0</v>
      </c>
      <c r="M17" s="10" t="b">
        <f t="shared" si="4"/>
        <v>0</v>
      </c>
      <c r="N17" s="10">
        <f t="shared" si="0"/>
        <v>0</v>
      </c>
      <c r="O17" s="10">
        <f t="shared" si="1"/>
        <v>0</v>
      </c>
      <c r="P17" s="10">
        <f t="shared" si="2"/>
        <v>0</v>
      </c>
      <c r="Q17" s="10">
        <f t="shared" si="5"/>
        <v>0</v>
      </c>
      <c r="R17" s="11">
        <f t="shared" si="6"/>
        <v>0</v>
      </c>
    </row>
    <row r="18" spans="2:18" x14ac:dyDescent="0.2">
      <c r="B18" s="18"/>
      <c r="C18" s="10"/>
      <c r="D18" s="10"/>
      <c r="E18" s="10"/>
      <c r="F18" s="10"/>
      <c r="G18" s="10"/>
      <c r="H18" s="10">
        <f>'Load Plan'!A45</f>
        <v>17</v>
      </c>
      <c r="I18" s="10">
        <f>'Load Plan'!B45</f>
        <v>0</v>
      </c>
      <c r="J18" s="10">
        <f>'Load Plan'!C45</f>
        <v>0</v>
      </c>
      <c r="K18" s="10" t="str">
        <f>TRIM(IF(J18&gt;0,HLOOKUP(I18,'Load Plan'!$F$16:$W$21,4,FALSE),""))</f>
        <v/>
      </c>
      <c r="L18" s="10" t="b">
        <f t="shared" si="3"/>
        <v>0</v>
      </c>
      <c r="M18" s="10" t="b">
        <f t="shared" si="4"/>
        <v>0</v>
      </c>
      <c r="N18" s="10">
        <f t="shared" si="0"/>
        <v>0</v>
      </c>
      <c r="O18" s="10">
        <f t="shared" si="1"/>
        <v>0</v>
      </c>
      <c r="P18" s="10">
        <f t="shared" si="2"/>
        <v>0</v>
      </c>
      <c r="Q18" s="10">
        <f t="shared" si="5"/>
        <v>0</v>
      </c>
      <c r="R18" s="11">
        <f t="shared" si="6"/>
        <v>0</v>
      </c>
    </row>
    <row r="19" spans="2:18" x14ac:dyDescent="0.2">
      <c r="B19" s="18"/>
      <c r="C19" s="10"/>
      <c r="D19" s="10"/>
      <c r="E19" s="10"/>
      <c r="F19" s="10"/>
      <c r="G19" s="10"/>
      <c r="H19" s="10">
        <f>'Load Plan'!A46</f>
        <v>18</v>
      </c>
      <c r="I19" s="10">
        <f>'Load Plan'!B46</f>
        <v>0</v>
      </c>
      <c r="J19" s="10">
        <f>'Load Plan'!C46</f>
        <v>0</v>
      </c>
      <c r="K19" s="10" t="str">
        <f>TRIM(IF(J19&gt;0,HLOOKUP(I19,'Load Plan'!$F$16:$W$21,4,FALSE),""))</f>
        <v/>
      </c>
      <c r="L19" s="10" t="b">
        <f t="shared" si="3"/>
        <v>0</v>
      </c>
      <c r="M19" s="10" t="b">
        <f t="shared" si="4"/>
        <v>0</v>
      </c>
      <c r="N19" s="10">
        <f t="shared" si="0"/>
        <v>0</v>
      </c>
      <c r="O19" s="10">
        <f t="shared" si="1"/>
        <v>0</v>
      </c>
      <c r="P19" s="10">
        <f t="shared" si="2"/>
        <v>0</v>
      </c>
      <c r="Q19" s="10">
        <f t="shared" si="5"/>
        <v>0</v>
      </c>
      <c r="R19" s="11">
        <f t="shared" si="6"/>
        <v>0</v>
      </c>
    </row>
    <row r="20" spans="2:18" x14ac:dyDescent="0.2">
      <c r="B20" s="17"/>
      <c r="C20" s="10"/>
      <c r="D20" s="10"/>
      <c r="E20" s="10"/>
      <c r="F20" s="10"/>
      <c r="G20" s="10"/>
      <c r="H20" s="10">
        <f>'Load Plan'!A47</f>
        <v>19</v>
      </c>
      <c r="I20" s="10">
        <f>'Load Plan'!B47</f>
        <v>0</v>
      </c>
      <c r="J20" s="10">
        <f>'Load Plan'!C47</f>
        <v>0</v>
      </c>
      <c r="K20" s="10" t="str">
        <f>TRIM(IF(J20&gt;0,HLOOKUP(I20,'Load Plan'!$F$16:$W$21,4,FALSE),""))</f>
        <v/>
      </c>
      <c r="L20" s="10" t="b">
        <f t="shared" si="3"/>
        <v>0</v>
      </c>
      <c r="M20" s="10" t="b">
        <f t="shared" si="4"/>
        <v>0</v>
      </c>
      <c r="N20" s="10">
        <f t="shared" si="0"/>
        <v>0</v>
      </c>
      <c r="O20" s="10">
        <f t="shared" si="1"/>
        <v>0</v>
      </c>
      <c r="P20" s="10">
        <f t="shared" si="2"/>
        <v>0</v>
      </c>
      <c r="Q20" s="10">
        <f t="shared" si="5"/>
        <v>0</v>
      </c>
      <c r="R20" s="11">
        <f t="shared" si="6"/>
        <v>0</v>
      </c>
    </row>
    <row r="21" spans="2:18" x14ac:dyDescent="0.2">
      <c r="B21" s="17"/>
      <c r="C21" s="10"/>
      <c r="D21" s="10"/>
      <c r="E21" s="10"/>
      <c r="F21" s="10"/>
      <c r="G21" s="10"/>
      <c r="H21" s="10">
        <f>'Load Plan'!A48</f>
        <v>20</v>
      </c>
      <c r="I21" s="10">
        <f>'Load Plan'!B48</f>
        <v>0</v>
      </c>
      <c r="J21" s="10">
        <f>'Load Plan'!C48</f>
        <v>0</v>
      </c>
      <c r="K21" s="10" t="str">
        <f>TRIM(IF(J21&gt;0,HLOOKUP(I21,'Load Plan'!$F$16:$W$21,4,FALSE),""))</f>
        <v/>
      </c>
      <c r="L21" s="10" t="b">
        <f t="shared" si="3"/>
        <v>0</v>
      </c>
      <c r="M21" s="10" t="b">
        <f t="shared" si="4"/>
        <v>0</v>
      </c>
      <c r="N21" s="10">
        <f t="shared" si="0"/>
        <v>0</v>
      </c>
      <c r="O21" s="10">
        <f t="shared" si="1"/>
        <v>0</v>
      </c>
      <c r="P21" s="10">
        <f t="shared" si="2"/>
        <v>0</v>
      </c>
      <c r="Q21" s="10">
        <f t="shared" si="5"/>
        <v>0</v>
      </c>
      <c r="R21" s="11">
        <f t="shared" si="6"/>
        <v>0</v>
      </c>
    </row>
    <row r="22" spans="2:18" x14ac:dyDescent="0.2">
      <c r="B22" s="17"/>
      <c r="C22" s="10"/>
      <c r="D22" s="10"/>
      <c r="E22" s="10"/>
      <c r="F22" s="10"/>
      <c r="G22" s="10"/>
      <c r="H22" s="10">
        <f>'Load Plan'!A49</f>
        <v>21</v>
      </c>
      <c r="I22" s="10">
        <f>'Load Plan'!B49</f>
        <v>0</v>
      </c>
      <c r="J22" s="10">
        <f>'Load Plan'!C49</f>
        <v>0</v>
      </c>
      <c r="K22" s="10" t="str">
        <f>TRIM(IF(J22&gt;0,HLOOKUP(I22,'Load Plan'!$F$16:$W$21,4,FALSE),""))</f>
        <v/>
      </c>
      <c r="L22" s="10" t="b">
        <f t="shared" si="3"/>
        <v>0</v>
      </c>
      <c r="M22" s="10" t="b">
        <f t="shared" si="4"/>
        <v>0</v>
      </c>
      <c r="N22" s="10">
        <f t="shared" si="0"/>
        <v>0</v>
      </c>
      <c r="O22" s="10">
        <f t="shared" si="1"/>
        <v>0</v>
      </c>
      <c r="P22" s="10">
        <f t="shared" si="2"/>
        <v>0</v>
      </c>
      <c r="Q22" s="10">
        <f t="shared" si="5"/>
        <v>0</v>
      </c>
      <c r="R22" s="11">
        <f t="shared" si="6"/>
        <v>0</v>
      </c>
    </row>
    <row r="23" spans="2:18" x14ac:dyDescent="0.2">
      <c r="B23" s="17"/>
      <c r="C23" s="10"/>
      <c r="D23" s="10"/>
      <c r="E23" s="10"/>
      <c r="F23" s="10"/>
      <c r="G23" s="10"/>
      <c r="H23" s="10">
        <f>'Load Plan'!A50</f>
        <v>22</v>
      </c>
      <c r="I23" s="10">
        <f>'Load Plan'!B50</f>
        <v>0</v>
      </c>
      <c r="J23" s="10">
        <f>'Load Plan'!C50</f>
        <v>0</v>
      </c>
      <c r="K23" s="10" t="str">
        <f>TRIM(IF(J23&gt;0,HLOOKUP(I23,'Load Plan'!$F$16:$W$21,4,FALSE),""))</f>
        <v/>
      </c>
      <c r="L23" s="10" t="b">
        <f t="shared" si="3"/>
        <v>0</v>
      </c>
      <c r="M23" s="10" t="b">
        <f t="shared" si="4"/>
        <v>0</v>
      </c>
      <c r="N23" s="10">
        <f t="shared" si="0"/>
        <v>0</v>
      </c>
      <c r="O23" s="10">
        <f t="shared" si="1"/>
        <v>0</v>
      </c>
      <c r="P23" s="10">
        <f t="shared" si="2"/>
        <v>0</v>
      </c>
      <c r="Q23" s="10">
        <f t="shared" si="5"/>
        <v>0</v>
      </c>
      <c r="R23" s="11">
        <f t="shared" si="6"/>
        <v>0</v>
      </c>
    </row>
    <row r="24" spans="2:18" x14ac:dyDescent="0.2">
      <c r="B24" s="17"/>
      <c r="C24" s="10"/>
      <c r="D24" s="10"/>
      <c r="E24" s="10"/>
      <c r="F24" s="10"/>
      <c r="G24" s="10"/>
      <c r="H24" s="10">
        <f>'Load Plan'!A51</f>
        <v>23</v>
      </c>
      <c r="I24" s="10">
        <f>'Load Plan'!B51</f>
        <v>0</v>
      </c>
      <c r="J24" s="10">
        <f>'Load Plan'!C51</f>
        <v>0</v>
      </c>
      <c r="K24" s="10" t="str">
        <f>TRIM(IF(J24&gt;0,HLOOKUP(I24,'Load Plan'!$F$16:$W$21,4,FALSE),""))</f>
        <v/>
      </c>
      <c r="L24" s="10" t="b">
        <f t="shared" si="3"/>
        <v>0</v>
      </c>
      <c r="M24" s="10" t="b">
        <f t="shared" si="4"/>
        <v>0</v>
      </c>
      <c r="N24" s="10">
        <f t="shared" si="0"/>
        <v>0</v>
      </c>
      <c r="O24" s="10">
        <f t="shared" si="1"/>
        <v>0</v>
      </c>
      <c r="P24" s="10">
        <f t="shared" si="2"/>
        <v>0</v>
      </c>
      <c r="Q24" s="10">
        <f t="shared" si="5"/>
        <v>0</v>
      </c>
      <c r="R24" s="11">
        <f t="shared" si="6"/>
        <v>0</v>
      </c>
    </row>
    <row r="25" spans="2:18" x14ac:dyDescent="0.2">
      <c r="B25" s="17"/>
      <c r="C25" s="10"/>
      <c r="D25" s="10"/>
      <c r="E25" s="10"/>
      <c r="F25" s="10"/>
      <c r="G25" s="10"/>
      <c r="H25" s="10">
        <f>'Load Plan'!A52</f>
        <v>24</v>
      </c>
      <c r="I25" s="10">
        <f>'Load Plan'!B52</f>
        <v>0</v>
      </c>
      <c r="J25" s="10">
        <f>'Load Plan'!C52</f>
        <v>0</v>
      </c>
      <c r="K25" s="10" t="str">
        <f>TRIM(IF(J25&gt;0,HLOOKUP(I25,'Load Plan'!$F$16:$W$21,4,FALSE),""))</f>
        <v/>
      </c>
      <c r="L25" s="10"/>
      <c r="M25" s="10"/>
      <c r="N25" s="10"/>
      <c r="O25" s="10"/>
      <c r="P25" s="10"/>
      <c r="Q25" s="10"/>
      <c r="R25" s="11"/>
    </row>
    <row r="26" spans="2:18" ht="13.5" thickBot="1" x14ac:dyDescent="0.25">
      <c r="B26" s="24"/>
      <c r="C26" s="25"/>
      <c r="D26" s="25"/>
      <c r="E26" s="25"/>
      <c r="F26" s="25"/>
      <c r="G26" s="25"/>
      <c r="H26" s="25">
        <f>'Load Plan'!A53</f>
        <v>25</v>
      </c>
      <c r="I26" s="25">
        <f>'Load Plan'!B53</f>
        <v>0</v>
      </c>
      <c r="J26" s="25">
        <f>'Load Plan'!C53</f>
        <v>0</v>
      </c>
      <c r="K26" s="10" t="str">
        <f>TRIM(IF(J26&gt;0,HLOOKUP(I26,'Load Plan'!$F$16:$W$21,4,FALSE),""))</f>
        <v/>
      </c>
      <c r="L26" s="25"/>
      <c r="M26" s="25"/>
      <c r="N26" s="25"/>
      <c r="O26" s="25"/>
      <c r="P26" s="25"/>
      <c r="Q26" s="25"/>
      <c r="R26" s="26"/>
    </row>
  </sheetData>
  <sheetProtection password="C89B" sheet="1" objects="1" scenarios="1" selectLockedCells="1"/>
  <mergeCells count="1">
    <mergeCell ref="E11:F12"/>
  </mergeCells>
  <phoneticPr fontId="0" type="noConversion"/>
  <dataValidations xWindow="387" yWindow="405" count="3">
    <dataValidation type="custom" showInputMessage="1" showErrorMessage="1" errorTitle="Stop!" error="Please do not edit this section!" promptTitle="Warning!" prompt="Please do not edit content!" sqref="E5:E13 E16:E26 R1 C8:D26 D1:E2 D5:D6 B1:B26 C1:C6 F1:J26 L1:Q26 K1">
      <formula1>""""""</formula1>
    </dataValidation>
    <dataValidation type="custom" showInputMessage="1" showErrorMessage="1" errorTitle="Stop!" error="Please do not edit this section!" promptTitle="Warning!" prompt="Please do not edit content!" sqref="R2:R26">
      <formula1>""""""</formula1>
    </dataValidation>
    <dataValidation showInputMessage="1" showErrorMessage="1" errorTitle="Stop!" error="Please do not edit this section!" promptTitle="Warning!" prompt="Please do not edit content!" sqref="D3:E4 C7:D7 K2:K26"/>
  </dataValidations>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51"/>
  <sheetViews>
    <sheetView showGridLines="0" zoomScale="75" workbookViewId="0">
      <selection activeCell="B24" sqref="B24:D24"/>
    </sheetView>
  </sheetViews>
  <sheetFormatPr baseColWidth="10" defaultColWidth="7.5703125" defaultRowHeight="12.75" x14ac:dyDescent="0.2"/>
  <cols>
    <col min="1" max="1" width="7.7109375" style="44" customWidth="1"/>
    <col min="2" max="4" width="11" style="44" customWidth="1"/>
    <col min="5" max="12" width="7.5703125" style="44" customWidth="1"/>
    <col min="13" max="13" width="19.5703125" style="44" customWidth="1"/>
    <col min="14" max="16384" width="7.5703125" style="44"/>
  </cols>
  <sheetData>
    <row r="1" spans="1:26" ht="12.75" customHeight="1" x14ac:dyDescent="0.2">
      <c r="A1" s="116" t="s">
        <v>96</v>
      </c>
      <c r="B1" s="116"/>
      <c r="C1" s="116"/>
      <c r="D1" s="116"/>
      <c r="E1" s="116"/>
      <c r="F1" s="116"/>
      <c r="G1" s="116"/>
      <c r="H1" s="116"/>
      <c r="I1" s="116"/>
      <c r="J1" s="116"/>
      <c r="K1" s="116"/>
      <c r="L1" s="116"/>
      <c r="M1" s="116"/>
      <c r="O1" s="115"/>
      <c r="P1" s="115"/>
      <c r="Q1" s="115"/>
      <c r="R1" s="115"/>
      <c r="S1" s="115"/>
      <c r="T1" s="115"/>
      <c r="U1" s="115"/>
      <c r="V1" s="115"/>
      <c r="W1" s="115"/>
      <c r="X1" s="115"/>
      <c r="Y1" s="115"/>
      <c r="Z1" s="115"/>
    </row>
    <row r="2" spans="1:26" x14ac:dyDescent="0.2">
      <c r="A2" s="49"/>
      <c r="B2" s="49"/>
      <c r="C2" s="49"/>
      <c r="D2" s="49"/>
      <c r="E2" s="49"/>
      <c r="F2" s="49"/>
      <c r="G2" s="49"/>
      <c r="H2" s="49"/>
      <c r="I2" s="49"/>
      <c r="J2" s="49"/>
      <c r="K2" s="49"/>
      <c r="L2" s="49"/>
      <c r="O2" s="49"/>
      <c r="P2" s="49"/>
      <c r="Q2" s="49"/>
      <c r="R2" s="49"/>
      <c r="S2" s="49"/>
      <c r="T2" s="49"/>
      <c r="U2" s="49"/>
      <c r="V2" s="49"/>
      <c r="W2" s="49"/>
      <c r="X2" s="49"/>
      <c r="Y2" s="49"/>
      <c r="Z2" s="49"/>
    </row>
    <row r="3" spans="1:26" x14ac:dyDescent="0.2">
      <c r="A3" s="51" t="s">
        <v>144</v>
      </c>
      <c r="B3" s="49"/>
      <c r="C3" s="49"/>
      <c r="D3" s="49"/>
      <c r="E3" s="49"/>
      <c r="F3" s="49"/>
      <c r="G3" s="49"/>
      <c r="H3" s="49"/>
      <c r="I3" s="49"/>
      <c r="J3" s="49"/>
      <c r="K3" s="49"/>
      <c r="L3" s="49"/>
      <c r="O3" s="49"/>
      <c r="P3" s="49"/>
      <c r="Q3" s="49"/>
      <c r="R3" s="49"/>
      <c r="S3" s="49"/>
      <c r="T3" s="49"/>
      <c r="U3" s="49"/>
      <c r="V3" s="49"/>
      <c r="W3" s="49"/>
      <c r="X3" s="49"/>
      <c r="Y3" s="49"/>
      <c r="Z3" s="49"/>
    </row>
    <row r="4" spans="1:26" x14ac:dyDescent="0.2">
      <c r="A4" s="49"/>
      <c r="B4" s="49"/>
      <c r="C4" s="49"/>
      <c r="D4" s="49"/>
      <c r="E4" s="49"/>
      <c r="F4" s="49"/>
      <c r="G4" s="49"/>
      <c r="H4" s="49"/>
      <c r="I4" s="49"/>
      <c r="J4" s="49"/>
      <c r="K4" s="49"/>
      <c r="L4" s="49"/>
      <c r="O4" s="49"/>
      <c r="P4" s="49"/>
      <c r="Q4" s="49"/>
      <c r="R4" s="49"/>
      <c r="S4" s="49"/>
      <c r="T4" s="49"/>
      <c r="U4" s="49"/>
      <c r="V4" s="49"/>
      <c r="W4" s="49"/>
      <c r="X4" s="49"/>
      <c r="Y4" s="49"/>
      <c r="Z4" s="49"/>
    </row>
    <row r="5" spans="1:26" x14ac:dyDescent="0.2">
      <c r="A5" s="46">
        <v>1</v>
      </c>
      <c r="B5" s="50" t="s">
        <v>137</v>
      </c>
      <c r="C5" s="49"/>
      <c r="D5" s="49"/>
      <c r="E5" s="49"/>
      <c r="F5" s="49"/>
      <c r="G5" s="49"/>
      <c r="H5" s="49"/>
      <c r="I5" s="49"/>
      <c r="J5" s="49"/>
      <c r="K5" s="49"/>
      <c r="L5" s="49"/>
      <c r="O5" s="49"/>
      <c r="P5" s="49"/>
      <c r="Q5" s="49"/>
      <c r="R5" s="49"/>
      <c r="S5" s="49"/>
      <c r="T5" s="49"/>
      <c r="U5" s="49"/>
      <c r="V5" s="49"/>
      <c r="W5" s="49"/>
      <c r="X5" s="49"/>
      <c r="Y5" s="49"/>
      <c r="Z5" s="49"/>
    </row>
    <row r="6" spans="1:26" x14ac:dyDescent="0.2">
      <c r="A6" s="46">
        <f>+A5+1</f>
        <v>2</v>
      </c>
      <c r="B6" s="50" t="s">
        <v>140</v>
      </c>
      <c r="C6" s="49"/>
      <c r="D6" s="49"/>
      <c r="E6" s="49"/>
      <c r="F6" s="49"/>
      <c r="G6" s="49"/>
      <c r="H6" s="49"/>
      <c r="I6" s="49"/>
      <c r="J6" s="49"/>
      <c r="K6" s="49"/>
      <c r="L6" s="49"/>
      <c r="O6" s="49"/>
      <c r="P6" s="49"/>
      <c r="Q6" s="49"/>
      <c r="R6" s="49"/>
      <c r="S6" s="49"/>
      <c r="T6" s="49"/>
      <c r="U6" s="49"/>
      <c r="V6" s="49"/>
      <c r="W6" s="49"/>
      <c r="X6" s="49"/>
      <c r="Y6" s="49"/>
      <c r="Z6" s="49"/>
    </row>
    <row r="7" spans="1:26" x14ac:dyDescent="0.2">
      <c r="A7" s="46">
        <f t="shared" ref="A7:A13" si="0">+A6+1</f>
        <v>3</v>
      </c>
      <c r="B7" s="50" t="s">
        <v>142</v>
      </c>
      <c r="C7" s="49"/>
      <c r="D7" s="49"/>
      <c r="E7" s="49"/>
      <c r="F7" s="49"/>
      <c r="G7" s="49"/>
      <c r="H7" s="49"/>
      <c r="I7" s="49"/>
      <c r="J7" s="49"/>
      <c r="K7" s="49"/>
      <c r="L7" s="49"/>
      <c r="O7" s="49"/>
      <c r="P7" s="49"/>
      <c r="Q7" s="49"/>
      <c r="R7" s="49"/>
      <c r="S7" s="49"/>
      <c r="T7" s="49"/>
      <c r="U7" s="49"/>
      <c r="V7" s="49"/>
      <c r="W7" s="49"/>
      <c r="X7" s="49"/>
      <c r="Y7" s="49"/>
      <c r="Z7" s="49"/>
    </row>
    <row r="8" spans="1:26" x14ac:dyDescent="0.2">
      <c r="A8" s="46">
        <f t="shared" si="0"/>
        <v>4</v>
      </c>
      <c r="B8" s="50" t="s">
        <v>141</v>
      </c>
      <c r="C8" s="49"/>
      <c r="D8" s="49"/>
      <c r="E8" s="49"/>
      <c r="F8" s="49"/>
      <c r="G8" s="49"/>
      <c r="H8" s="49"/>
      <c r="I8" s="49"/>
      <c r="J8" s="49"/>
      <c r="K8" s="49"/>
      <c r="L8" s="49"/>
      <c r="O8" s="49"/>
      <c r="P8" s="49"/>
      <c r="Q8" s="49"/>
      <c r="R8" s="49"/>
      <c r="S8" s="49"/>
      <c r="T8" s="49"/>
      <c r="U8" s="49"/>
      <c r="V8" s="49"/>
      <c r="W8" s="49"/>
      <c r="X8" s="49"/>
      <c r="Y8" s="49"/>
      <c r="Z8" s="49"/>
    </row>
    <row r="9" spans="1:26" x14ac:dyDescent="0.2">
      <c r="A9" s="46">
        <f t="shared" si="0"/>
        <v>5</v>
      </c>
      <c r="B9" s="50" t="s">
        <v>150</v>
      </c>
      <c r="C9" s="49"/>
      <c r="D9" s="49"/>
      <c r="E9" s="49"/>
      <c r="F9" s="49"/>
      <c r="G9" s="49"/>
      <c r="H9" s="49"/>
      <c r="I9" s="49"/>
      <c r="J9" s="49"/>
      <c r="K9" s="49"/>
      <c r="L9" s="49"/>
      <c r="O9" s="49"/>
      <c r="P9" s="49"/>
      <c r="Q9" s="49"/>
      <c r="R9" s="49"/>
      <c r="S9" s="49"/>
      <c r="T9" s="49"/>
      <c r="U9" s="49"/>
      <c r="V9" s="49"/>
      <c r="W9" s="49"/>
      <c r="X9" s="49"/>
      <c r="Y9" s="49"/>
      <c r="Z9" s="49"/>
    </row>
    <row r="10" spans="1:26" x14ac:dyDescent="0.2">
      <c r="A10" s="46">
        <f t="shared" si="0"/>
        <v>6</v>
      </c>
      <c r="B10" s="50" t="s">
        <v>151</v>
      </c>
      <c r="C10" s="49"/>
      <c r="D10" s="49"/>
      <c r="E10" s="49"/>
      <c r="F10" s="49"/>
      <c r="G10" s="49"/>
      <c r="H10" s="49"/>
      <c r="I10" s="49"/>
      <c r="J10" s="49"/>
      <c r="K10" s="49"/>
      <c r="L10" s="49"/>
      <c r="O10" s="49"/>
      <c r="P10" s="49"/>
      <c r="Q10" s="49"/>
      <c r="R10" s="49"/>
      <c r="S10" s="49"/>
      <c r="T10" s="49"/>
      <c r="U10" s="49"/>
      <c r="V10" s="49"/>
      <c r="W10" s="49"/>
      <c r="X10" s="49"/>
      <c r="Y10" s="49"/>
      <c r="Z10" s="49"/>
    </row>
    <row r="11" spans="1:26" x14ac:dyDescent="0.2">
      <c r="A11" s="46">
        <f t="shared" si="0"/>
        <v>7</v>
      </c>
      <c r="B11" s="50" t="s">
        <v>143</v>
      </c>
      <c r="C11" s="49"/>
      <c r="D11" s="49"/>
      <c r="E11" s="49"/>
      <c r="F11" s="49"/>
      <c r="G11" s="49"/>
      <c r="H11" s="49"/>
      <c r="I11" s="49"/>
      <c r="J11" s="49"/>
      <c r="K11" s="49"/>
      <c r="L11" s="49"/>
      <c r="O11" s="49"/>
      <c r="P11" s="49"/>
      <c r="Q11" s="49"/>
      <c r="R11" s="49"/>
      <c r="S11" s="49"/>
      <c r="T11" s="49"/>
      <c r="U11" s="49"/>
      <c r="V11" s="49"/>
      <c r="W11" s="49"/>
      <c r="X11" s="49"/>
      <c r="Y11" s="49"/>
      <c r="Z11" s="49"/>
    </row>
    <row r="12" spans="1:26" x14ac:dyDescent="0.2">
      <c r="A12" s="46">
        <f t="shared" si="0"/>
        <v>8</v>
      </c>
      <c r="B12" s="50" t="s">
        <v>139</v>
      </c>
      <c r="C12" s="49"/>
      <c r="D12" s="49"/>
      <c r="E12" s="49"/>
      <c r="F12" s="49"/>
      <c r="G12" s="49"/>
      <c r="H12" s="49"/>
      <c r="I12" s="49"/>
      <c r="J12" s="49"/>
      <c r="K12" s="49"/>
      <c r="L12" s="49"/>
      <c r="O12" s="49"/>
      <c r="P12" s="49"/>
      <c r="Q12" s="49"/>
      <c r="R12" s="49"/>
      <c r="S12" s="49"/>
      <c r="T12" s="49"/>
      <c r="U12" s="49"/>
      <c r="V12" s="49"/>
      <c r="W12" s="49"/>
      <c r="X12" s="49"/>
      <c r="Y12" s="49"/>
      <c r="Z12" s="49"/>
    </row>
    <row r="13" spans="1:26" x14ac:dyDescent="0.2">
      <c r="A13" s="46">
        <f t="shared" si="0"/>
        <v>9</v>
      </c>
      <c r="B13" s="50" t="s">
        <v>138</v>
      </c>
      <c r="C13" s="49"/>
      <c r="D13" s="49"/>
      <c r="E13" s="49"/>
      <c r="F13" s="49"/>
      <c r="G13" s="49"/>
      <c r="H13" s="49"/>
      <c r="I13" s="49"/>
      <c r="J13" s="49"/>
      <c r="K13" s="49"/>
      <c r="L13" s="49"/>
      <c r="O13" s="49"/>
      <c r="P13" s="49"/>
      <c r="Q13" s="49"/>
      <c r="R13" s="49"/>
      <c r="S13" s="49"/>
      <c r="T13" s="49"/>
      <c r="U13" s="49"/>
      <c r="V13" s="49"/>
      <c r="W13" s="49"/>
      <c r="X13" s="49"/>
      <c r="Y13" s="49"/>
      <c r="Z13" s="49"/>
    </row>
    <row r="14" spans="1:26" x14ac:dyDescent="0.2">
      <c r="A14" s="49"/>
      <c r="B14" s="49"/>
      <c r="C14" s="49"/>
      <c r="D14" s="49"/>
      <c r="E14" s="49"/>
      <c r="F14" s="49"/>
      <c r="G14" s="49"/>
      <c r="H14" s="49"/>
      <c r="I14" s="49"/>
      <c r="J14" s="49"/>
      <c r="K14" s="49"/>
      <c r="L14" s="49"/>
      <c r="O14" s="49"/>
      <c r="P14" s="49"/>
      <c r="Q14" s="49"/>
      <c r="R14" s="49"/>
      <c r="S14" s="49"/>
      <c r="T14" s="49"/>
      <c r="U14" s="49"/>
      <c r="V14" s="49"/>
      <c r="W14" s="49"/>
      <c r="X14" s="49"/>
      <c r="Y14" s="49"/>
      <c r="Z14" s="49"/>
    </row>
    <row r="15" spans="1:26" x14ac:dyDescent="0.2">
      <c r="A15" s="51" t="s">
        <v>145</v>
      </c>
      <c r="B15" s="49"/>
      <c r="C15" s="49"/>
      <c r="D15" s="49"/>
      <c r="E15" s="49"/>
      <c r="F15" s="49"/>
      <c r="G15" s="49"/>
      <c r="H15" s="49"/>
      <c r="I15" s="49"/>
      <c r="J15" s="49"/>
      <c r="K15" s="49"/>
      <c r="L15" s="49"/>
      <c r="O15" s="49"/>
      <c r="P15" s="49"/>
      <c r="Q15" s="49"/>
      <c r="R15" s="49"/>
      <c r="S15" s="49"/>
      <c r="T15" s="49"/>
      <c r="U15" s="49"/>
      <c r="V15" s="49"/>
      <c r="W15" s="49"/>
      <c r="X15" s="49"/>
      <c r="Y15" s="49"/>
      <c r="Z15" s="49"/>
    </row>
    <row r="16" spans="1:26" x14ac:dyDescent="0.2">
      <c r="A16" s="49"/>
      <c r="B16" s="49"/>
      <c r="C16" s="49"/>
      <c r="D16" s="49"/>
      <c r="E16" s="49"/>
      <c r="F16" s="49"/>
      <c r="G16" s="49"/>
      <c r="H16" s="49"/>
      <c r="I16" s="49"/>
      <c r="J16" s="49"/>
      <c r="K16" s="49"/>
      <c r="L16" s="49"/>
      <c r="O16" s="49"/>
      <c r="P16" s="49"/>
      <c r="Q16" s="49"/>
      <c r="R16" s="49"/>
      <c r="S16" s="49"/>
      <c r="T16" s="49"/>
      <c r="U16" s="49"/>
      <c r="V16" s="49"/>
      <c r="W16" s="49"/>
      <c r="X16" s="49"/>
      <c r="Y16" s="49"/>
      <c r="Z16" s="49"/>
    </row>
    <row r="17" spans="1:18" x14ac:dyDescent="0.2">
      <c r="A17" s="112" t="s">
        <v>58</v>
      </c>
      <c r="B17" s="112"/>
      <c r="C17" s="112"/>
      <c r="D17" s="112"/>
      <c r="E17" s="112"/>
      <c r="F17" s="112"/>
      <c r="G17" s="112"/>
      <c r="H17" s="112"/>
      <c r="I17" s="45"/>
      <c r="J17" s="45"/>
      <c r="K17" s="45"/>
      <c r="L17" s="45"/>
      <c r="Q17" s="49"/>
      <c r="R17" s="49"/>
    </row>
    <row r="18" spans="1:18" x14ac:dyDescent="0.2">
      <c r="A18" s="45" t="s">
        <v>59</v>
      </c>
      <c r="B18" s="112" t="s">
        <v>60</v>
      </c>
      <c r="C18" s="112"/>
      <c r="D18" s="112"/>
      <c r="E18" s="112" t="s">
        <v>61</v>
      </c>
      <c r="F18" s="112"/>
      <c r="G18" s="112"/>
      <c r="H18" s="112"/>
      <c r="I18" s="112"/>
      <c r="J18" s="112"/>
      <c r="K18" s="112"/>
      <c r="L18" s="112"/>
      <c r="M18" s="43" t="s">
        <v>62</v>
      </c>
      <c r="Q18" s="49"/>
      <c r="R18" s="49"/>
    </row>
    <row r="19" spans="1:18" x14ac:dyDescent="0.2">
      <c r="A19" s="46">
        <v>1</v>
      </c>
      <c r="B19" s="113" t="s">
        <v>1</v>
      </c>
      <c r="C19" s="113"/>
      <c r="D19" s="113"/>
      <c r="E19" s="113" t="s">
        <v>63</v>
      </c>
      <c r="F19" s="113"/>
      <c r="G19" s="113"/>
      <c r="H19" s="113"/>
      <c r="I19" s="113"/>
      <c r="J19" s="113"/>
      <c r="K19" s="113"/>
      <c r="L19" s="113"/>
      <c r="Q19" s="49"/>
      <c r="R19" s="49"/>
    </row>
    <row r="20" spans="1:18" x14ac:dyDescent="0.2">
      <c r="A20" s="46">
        <f>A19+1</f>
        <v>2</v>
      </c>
      <c r="B20" s="113" t="s">
        <v>2</v>
      </c>
      <c r="C20" s="113"/>
      <c r="D20" s="113"/>
      <c r="E20" s="113" t="s">
        <v>64</v>
      </c>
      <c r="F20" s="113"/>
      <c r="G20" s="113"/>
      <c r="H20" s="113"/>
      <c r="I20" s="113"/>
      <c r="J20" s="113"/>
      <c r="K20" s="113"/>
      <c r="L20" s="113"/>
      <c r="Q20" s="49"/>
      <c r="R20" s="49"/>
    </row>
    <row r="21" spans="1:18" ht="29.25" customHeight="1" x14ac:dyDescent="0.2">
      <c r="A21" s="46">
        <f t="shared" ref="A21:A46" si="1">A20+1</f>
        <v>3</v>
      </c>
      <c r="B21" s="114" t="s">
        <v>94</v>
      </c>
      <c r="C21" s="113"/>
      <c r="D21" s="113"/>
      <c r="E21" s="114" t="s">
        <v>95</v>
      </c>
      <c r="F21" s="113"/>
      <c r="G21" s="113"/>
      <c r="H21" s="113"/>
      <c r="I21" s="113"/>
      <c r="J21" s="113"/>
      <c r="K21" s="113"/>
      <c r="L21" s="113"/>
      <c r="Q21" s="49"/>
      <c r="R21" s="49"/>
    </row>
    <row r="22" spans="1:18" ht="89.25" customHeight="1" x14ac:dyDescent="0.2">
      <c r="A22" s="46">
        <f t="shared" si="1"/>
        <v>4</v>
      </c>
      <c r="B22" s="114" t="s">
        <v>106</v>
      </c>
      <c r="C22" s="113"/>
      <c r="D22" s="113"/>
      <c r="E22" s="114" t="s">
        <v>118</v>
      </c>
      <c r="F22" s="113"/>
      <c r="G22" s="113"/>
      <c r="H22" s="113"/>
      <c r="I22" s="113"/>
      <c r="J22" s="113"/>
      <c r="K22" s="113"/>
      <c r="L22" s="113"/>
      <c r="Q22" s="49"/>
      <c r="R22" s="49"/>
    </row>
    <row r="23" spans="1:18" x14ac:dyDescent="0.2">
      <c r="A23" s="46">
        <f t="shared" si="1"/>
        <v>5</v>
      </c>
      <c r="B23" s="113" t="s">
        <v>65</v>
      </c>
      <c r="C23" s="113"/>
      <c r="D23" s="113"/>
      <c r="E23" s="113" t="s">
        <v>66</v>
      </c>
      <c r="F23" s="113"/>
      <c r="G23" s="113"/>
      <c r="H23" s="113"/>
      <c r="I23" s="113"/>
      <c r="J23" s="113"/>
      <c r="K23" s="113"/>
      <c r="L23" s="113"/>
      <c r="Q23" s="49"/>
      <c r="R23" s="49"/>
    </row>
    <row r="24" spans="1:18" ht="30.75" customHeight="1" x14ac:dyDescent="0.2">
      <c r="A24" s="46">
        <f>A23+1</f>
        <v>6</v>
      </c>
      <c r="B24" s="113" t="s">
        <v>98</v>
      </c>
      <c r="C24" s="113"/>
      <c r="D24" s="113"/>
      <c r="E24" s="113" t="s">
        <v>97</v>
      </c>
      <c r="F24" s="113"/>
      <c r="G24" s="113"/>
      <c r="H24" s="113"/>
      <c r="I24" s="113"/>
      <c r="J24" s="113"/>
      <c r="K24" s="113"/>
      <c r="L24" s="113"/>
      <c r="Q24" s="49"/>
      <c r="R24" s="49"/>
    </row>
    <row r="25" spans="1:18" ht="72" customHeight="1" x14ac:dyDescent="0.2">
      <c r="A25" s="46">
        <f t="shared" si="1"/>
        <v>7</v>
      </c>
      <c r="B25" s="114" t="s">
        <v>132</v>
      </c>
      <c r="C25" s="113"/>
      <c r="D25" s="113"/>
      <c r="E25" s="114" t="s">
        <v>126</v>
      </c>
      <c r="F25" s="113"/>
      <c r="G25" s="113"/>
      <c r="H25" s="113"/>
      <c r="I25" s="113"/>
      <c r="J25" s="113"/>
      <c r="K25" s="113"/>
      <c r="L25" s="113"/>
    </row>
    <row r="26" spans="1:18" x14ac:dyDescent="0.2">
      <c r="A26" s="46">
        <f t="shared" si="1"/>
        <v>8</v>
      </c>
      <c r="B26" s="113" t="s">
        <v>93</v>
      </c>
      <c r="C26" s="113"/>
      <c r="D26" s="113"/>
      <c r="E26" s="113" t="s">
        <v>91</v>
      </c>
      <c r="F26" s="113"/>
      <c r="G26" s="113"/>
      <c r="H26" s="113"/>
      <c r="I26" s="113"/>
      <c r="J26" s="113"/>
      <c r="K26" s="113"/>
      <c r="L26" s="113"/>
    </row>
    <row r="27" spans="1:18" x14ac:dyDescent="0.2">
      <c r="A27" s="46">
        <f t="shared" si="1"/>
        <v>9</v>
      </c>
      <c r="B27" s="113" t="s">
        <v>83</v>
      </c>
      <c r="C27" s="113"/>
      <c r="D27" s="113"/>
      <c r="E27" s="113" t="s">
        <v>109</v>
      </c>
      <c r="F27" s="113"/>
      <c r="G27" s="113"/>
      <c r="H27" s="113"/>
      <c r="I27" s="113"/>
      <c r="J27" s="113"/>
      <c r="K27" s="113"/>
      <c r="L27" s="113"/>
    </row>
    <row r="28" spans="1:18" ht="27.75" customHeight="1" x14ac:dyDescent="0.2">
      <c r="A28" s="46">
        <f t="shared" si="1"/>
        <v>10</v>
      </c>
      <c r="B28" s="114" t="s">
        <v>135</v>
      </c>
      <c r="C28" s="113"/>
      <c r="D28" s="113"/>
      <c r="E28" s="114" t="s">
        <v>100</v>
      </c>
      <c r="F28" s="113"/>
      <c r="G28" s="113"/>
      <c r="H28" s="113"/>
      <c r="I28" s="113"/>
      <c r="J28" s="113"/>
      <c r="K28" s="113"/>
      <c r="L28" s="113"/>
    </row>
    <row r="29" spans="1:18" x14ac:dyDescent="0.2">
      <c r="A29" s="46">
        <f t="shared" si="1"/>
        <v>11</v>
      </c>
      <c r="B29" s="113" t="s">
        <v>84</v>
      </c>
      <c r="C29" s="113"/>
      <c r="D29" s="113"/>
      <c r="E29" s="113" t="s">
        <v>101</v>
      </c>
      <c r="F29" s="113"/>
      <c r="G29" s="113"/>
      <c r="H29" s="113"/>
      <c r="I29" s="113"/>
      <c r="J29" s="113"/>
      <c r="K29" s="113"/>
      <c r="L29" s="113"/>
    </row>
    <row r="30" spans="1:18" x14ac:dyDescent="0.2">
      <c r="A30" s="46">
        <f t="shared" si="1"/>
        <v>12</v>
      </c>
      <c r="B30" s="113" t="s">
        <v>67</v>
      </c>
      <c r="C30" s="113"/>
      <c r="D30" s="113"/>
      <c r="E30" s="113" t="s">
        <v>68</v>
      </c>
      <c r="F30" s="113"/>
      <c r="G30" s="113"/>
      <c r="H30" s="113"/>
      <c r="I30" s="113"/>
      <c r="J30" s="113"/>
      <c r="K30" s="113"/>
      <c r="L30" s="113"/>
    </row>
    <row r="31" spans="1:18" x14ac:dyDescent="0.2">
      <c r="A31" s="46">
        <f t="shared" si="1"/>
        <v>13</v>
      </c>
      <c r="B31" s="113" t="s">
        <v>69</v>
      </c>
      <c r="C31" s="113"/>
      <c r="D31" s="113"/>
      <c r="E31" s="113" t="s">
        <v>104</v>
      </c>
      <c r="F31" s="113"/>
      <c r="G31" s="113"/>
      <c r="H31" s="113"/>
      <c r="I31" s="113"/>
      <c r="J31" s="113"/>
      <c r="K31" s="113"/>
      <c r="L31" s="113"/>
    </row>
    <row r="32" spans="1:18" x14ac:dyDescent="0.2">
      <c r="A32" s="46">
        <f t="shared" si="1"/>
        <v>14</v>
      </c>
      <c r="B32" s="113" t="s">
        <v>14</v>
      </c>
      <c r="C32" s="113"/>
      <c r="D32" s="113"/>
      <c r="E32" s="113" t="s">
        <v>102</v>
      </c>
      <c r="F32" s="113"/>
      <c r="G32" s="113"/>
      <c r="H32" s="113"/>
      <c r="I32" s="113"/>
      <c r="J32" s="113"/>
      <c r="K32" s="113"/>
      <c r="L32" s="113"/>
    </row>
    <row r="33" spans="1:12" x14ac:dyDescent="0.2">
      <c r="A33" s="46">
        <f t="shared" si="1"/>
        <v>15</v>
      </c>
      <c r="B33" s="113" t="s">
        <v>15</v>
      </c>
      <c r="C33" s="113"/>
      <c r="D33" s="113"/>
      <c r="E33" s="113" t="s">
        <v>70</v>
      </c>
      <c r="F33" s="113"/>
      <c r="G33" s="113"/>
      <c r="H33" s="113"/>
      <c r="I33" s="113"/>
      <c r="J33" s="113"/>
      <c r="K33" s="113"/>
      <c r="L33" s="113"/>
    </row>
    <row r="34" spans="1:12" x14ac:dyDescent="0.2">
      <c r="A34" s="46">
        <f t="shared" si="1"/>
        <v>16</v>
      </c>
      <c r="B34" s="113" t="s">
        <v>71</v>
      </c>
      <c r="C34" s="113"/>
      <c r="D34" s="113"/>
      <c r="E34" s="114" t="s">
        <v>119</v>
      </c>
      <c r="F34" s="113"/>
      <c r="G34" s="113"/>
      <c r="H34" s="113"/>
      <c r="I34" s="113"/>
      <c r="J34" s="113"/>
      <c r="K34" s="113"/>
      <c r="L34" s="113"/>
    </row>
    <row r="35" spans="1:12" x14ac:dyDescent="0.2">
      <c r="A35" s="46">
        <f t="shared" si="1"/>
        <v>17</v>
      </c>
      <c r="B35" s="113" t="s">
        <v>81</v>
      </c>
      <c r="C35" s="113"/>
      <c r="D35" s="113"/>
      <c r="E35" s="113" t="s">
        <v>82</v>
      </c>
      <c r="F35" s="113"/>
      <c r="G35" s="113"/>
      <c r="H35" s="113"/>
      <c r="I35" s="113"/>
      <c r="J35" s="113"/>
      <c r="K35" s="113"/>
      <c r="L35" s="113"/>
    </row>
    <row r="36" spans="1:12" x14ac:dyDescent="0.2">
      <c r="A36" s="46">
        <f t="shared" si="1"/>
        <v>18</v>
      </c>
      <c r="B36" s="113" t="s">
        <v>72</v>
      </c>
      <c r="C36" s="113"/>
      <c r="D36" s="113"/>
      <c r="E36" s="113" t="s">
        <v>110</v>
      </c>
      <c r="F36" s="113"/>
      <c r="G36" s="113"/>
      <c r="H36" s="113"/>
      <c r="I36" s="113"/>
      <c r="J36" s="113"/>
      <c r="K36" s="113"/>
      <c r="L36" s="113"/>
    </row>
    <row r="37" spans="1:12" x14ac:dyDescent="0.2">
      <c r="A37" s="46">
        <f t="shared" si="1"/>
        <v>19</v>
      </c>
      <c r="B37" s="113" t="s">
        <v>73</v>
      </c>
      <c r="C37" s="113"/>
      <c r="D37" s="113"/>
      <c r="E37" s="113" t="s">
        <v>111</v>
      </c>
      <c r="F37" s="113"/>
      <c r="G37" s="113"/>
      <c r="H37" s="113"/>
      <c r="I37" s="113"/>
      <c r="J37" s="113"/>
      <c r="K37" s="113"/>
      <c r="L37" s="113"/>
    </row>
    <row r="38" spans="1:12" ht="42.75" customHeight="1" x14ac:dyDescent="0.2">
      <c r="A38" s="46">
        <f t="shared" si="1"/>
        <v>20</v>
      </c>
      <c r="B38" s="113" t="s">
        <v>74</v>
      </c>
      <c r="C38" s="113"/>
      <c r="D38" s="113"/>
      <c r="E38" s="113" t="s">
        <v>75</v>
      </c>
      <c r="F38" s="113"/>
      <c r="G38" s="113"/>
      <c r="H38" s="113"/>
      <c r="I38" s="113"/>
      <c r="J38" s="113"/>
      <c r="K38" s="113"/>
      <c r="L38" s="113"/>
    </row>
    <row r="39" spans="1:12" ht="42" customHeight="1" x14ac:dyDescent="0.2">
      <c r="A39" s="46">
        <f t="shared" si="1"/>
        <v>21</v>
      </c>
      <c r="B39" s="113" t="s">
        <v>76</v>
      </c>
      <c r="C39" s="113"/>
      <c r="D39" s="113"/>
      <c r="E39" s="113" t="s">
        <v>77</v>
      </c>
      <c r="F39" s="113"/>
      <c r="G39" s="113"/>
      <c r="H39" s="113"/>
      <c r="I39" s="113"/>
      <c r="J39" s="113"/>
      <c r="K39" s="113"/>
      <c r="L39" s="113"/>
    </row>
    <row r="40" spans="1:12" ht="30" customHeight="1" x14ac:dyDescent="0.2">
      <c r="A40" s="46">
        <f t="shared" si="1"/>
        <v>22</v>
      </c>
      <c r="B40" s="114" t="s">
        <v>128</v>
      </c>
      <c r="C40" s="113"/>
      <c r="D40" s="113"/>
      <c r="E40" s="113" t="s">
        <v>103</v>
      </c>
      <c r="F40" s="113"/>
      <c r="G40" s="113"/>
      <c r="H40" s="113"/>
      <c r="I40" s="113"/>
      <c r="J40" s="113"/>
      <c r="K40" s="113"/>
      <c r="L40" s="113"/>
    </row>
    <row r="41" spans="1:12" ht="45" customHeight="1" x14ac:dyDescent="0.2">
      <c r="A41" s="46">
        <f t="shared" si="1"/>
        <v>23</v>
      </c>
      <c r="B41" s="114" t="s">
        <v>127</v>
      </c>
      <c r="C41" s="113"/>
      <c r="D41" s="113"/>
      <c r="E41" s="114" t="s">
        <v>129</v>
      </c>
      <c r="F41" s="113"/>
      <c r="G41" s="113"/>
      <c r="H41" s="113"/>
      <c r="I41" s="113"/>
      <c r="J41" s="113"/>
      <c r="K41" s="113"/>
      <c r="L41" s="113"/>
    </row>
    <row r="42" spans="1:12" x14ac:dyDescent="0.2">
      <c r="A42" s="47">
        <f t="shared" si="1"/>
        <v>24</v>
      </c>
      <c r="B42" s="113" t="s">
        <v>78</v>
      </c>
      <c r="C42" s="113"/>
      <c r="D42" s="113"/>
      <c r="E42" s="113" t="s">
        <v>112</v>
      </c>
      <c r="F42" s="113"/>
      <c r="G42" s="113"/>
      <c r="H42" s="113"/>
      <c r="I42" s="113"/>
      <c r="J42" s="113"/>
      <c r="K42" s="113"/>
      <c r="L42" s="113"/>
    </row>
    <row r="43" spans="1:12" ht="24.75" customHeight="1" x14ac:dyDescent="0.2">
      <c r="A43" s="47">
        <f t="shared" si="1"/>
        <v>25</v>
      </c>
      <c r="B43" s="113" t="s">
        <v>79</v>
      </c>
      <c r="C43" s="113"/>
      <c r="D43" s="113"/>
      <c r="E43" s="113" t="s">
        <v>80</v>
      </c>
      <c r="F43" s="113"/>
      <c r="G43" s="113"/>
      <c r="H43" s="113"/>
      <c r="I43" s="113"/>
      <c r="J43" s="113"/>
      <c r="K43" s="113"/>
      <c r="L43" s="113"/>
    </row>
    <row r="44" spans="1:12" x14ac:dyDescent="0.2">
      <c r="A44" s="47">
        <f t="shared" si="1"/>
        <v>26</v>
      </c>
      <c r="B44" s="113" t="s">
        <v>85</v>
      </c>
      <c r="C44" s="113"/>
      <c r="D44" s="113"/>
      <c r="E44" s="113" t="s">
        <v>86</v>
      </c>
      <c r="F44" s="113"/>
      <c r="G44" s="113"/>
      <c r="H44" s="113"/>
      <c r="I44" s="113"/>
      <c r="J44" s="113"/>
      <c r="K44" s="113"/>
      <c r="L44" s="113"/>
    </row>
    <row r="45" spans="1:12" x14ac:dyDescent="0.2">
      <c r="A45" s="47">
        <f t="shared" si="1"/>
        <v>27</v>
      </c>
      <c r="B45" s="113" t="s">
        <v>114</v>
      </c>
      <c r="C45" s="113"/>
      <c r="D45" s="113"/>
      <c r="E45" s="114" t="s">
        <v>115</v>
      </c>
      <c r="F45" s="113"/>
      <c r="G45" s="113"/>
      <c r="H45" s="113"/>
      <c r="I45" s="113"/>
      <c r="J45" s="113"/>
      <c r="K45" s="113"/>
      <c r="L45" s="113"/>
    </row>
    <row r="46" spans="1:12" ht="69" customHeight="1" x14ac:dyDescent="0.2">
      <c r="A46" s="47">
        <f t="shared" si="1"/>
        <v>28</v>
      </c>
      <c r="B46" s="113" t="s">
        <v>116</v>
      </c>
      <c r="C46" s="113"/>
      <c r="D46" s="113"/>
      <c r="E46" s="114" t="s">
        <v>117</v>
      </c>
      <c r="F46" s="113"/>
      <c r="G46" s="113"/>
      <c r="H46" s="113"/>
      <c r="I46" s="113"/>
      <c r="J46" s="113"/>
      <c r="K46" s="113"/>
      <c r="L46" s="113"/>
    </row>
    <row r="47" spans="1:12" ht="51" customHeight="1" x14ac:dyDescent="0.2">
      <c r="A47" s="46">
        <v>29</v>
      </c>
      <c r="B47" s="113" t="s">
        <v>152</v>
      </c>
      <c r="C47" s="113"/>
      <c r="D47" s="113"/>
      <c r="E47" s="114" t="s">
        <v>153</v>
      </c>
      <c r="F47" s="113"/>
      <c r="G47" s="113"/>
      <c r="H47" s="113"/>
      <c r="I47" s="113"/>
      <c r="J47" s="113"/>
      <c r="K47" s="113"/>
      <c r="L47" s="113"/>
    </row>
    <row r="48" spans="1:12" x14ac:dyDescent="0.2">
      <c r="A48" s="112" t="s">
        <v>87</v>
      </c>
      <c r="B48" s="112"/>
      <c r="C48" s="112"/>
      <c r="D48" s="112"/>
      <c r="E48" s="112"/>
      <c r="F48" s="112"/>
      <c r="G48" s="112"/>
      <c r="H48" s="112"/>
      <c r="I48" s="45"/>
      <c r="J48" s="45"/>
      <c r="K48" s="45"/>
      <c r="L48" s="45"/>
    </row>
    <row r="49" spans="1:13" x14ac:dyDescent="0.2">
      <c r="A49" s="45" t="s">
        <v>59</v>
      </c>
      <c r="B49" s="112" t="s">
        <v>60</v>
      </c>
      <c r="C49" s="112"/>
      <c r="D49" s="112"/>
      <c r="E49" s="112" t="s">
        <v>61</v>
      </c>
      <c r="F49" s="112"/>
      <c r="G49" s="112"/>
      <c r="H49" s="112"/>
      <c r="I49" s="112"/>
      <c r="J49" s="112"/>
      <c r="K49" s="112"/>
      <c r="L49" s="112"/>
      <c r="M49" s="43" t="s">
        <v>62</v>
      </c>
    </row>
    <row r="50" spans="1:13" ht="33.75" customHeight="1" x14ac:dyDescent="0.2">
      <c r="A50" s="48">
        <v>1</v>
      </c>
      <c r="B50" s="113" t="s">
        <v>13</v>
      </c>
      <c r="C50" s="113"/>
      <c r="D50" s="113"/>
      <c r="E50" s="114" t="s">
        <v>130</v>
      </c>
      <c r="F50" s="113"/>
      <c r="G50" s="113"/>
      <c r="H50" s="113"/>
      <c r="I50" s="113"/>
      <c r="J50" s="113"/>
      <c r="K50" s="113"/>
      <c r="L50" s="113"/>
    </row>
    <row r="51" spans="1:13" ht="36.75" customHeight="1" x14ac:dyDescent="0.2">
      <c r="A51" s="44">
        <f>+A50+1</f>
        <v>2</v>
      </c>
      <c r="B51" s="113" t="s">
        <v>131</v>
      </c>
      <c r="C51" s="113"/>
      <c r="D51" s="113"/>
      <c r="E51" s="114" t="s">
        <v>136</v>
      </c>
      <c r="F51" s="113"/>
      <c r="G51" s="113"/>
      <c r="H51" s="113"/>
      <c r="I51" s="113"/>
      <c r="J51" s="113"/>
      <c r="K51" s="113"/>
      <c r="L51" s="113"/>
      <c r="M51" s="42"/>
    </row>
  </sheetData>
  <sheetProtection password="C95F" sheet="1" objects="1" scenarios="1"/>
  <mergeCells count="70">
    <mergeCell ref="B51:D51"/>
    <mergeCell ref="E51:L51"/>
    <mergeCell ref="O1:Z1"/>
    <mergeCell ref="A1:M1"/>
    <mergeCell ref="B50:D50"/>
    <mergeCell ref="E50:L50"/>
    <mergeCell ref="B18:D18"/>
    <mergeCell ref="B49:D49"/>
    <mergeCell ref="B23:D23"/>
    <mergeCell ref="B35:D35"/>
    <mergeCell ref="B37:D37"/>
    <mergeCell ref="B19:D19"/>
    <mergeCell ref="B44:D44"/>
    <mergeCell ref="B30:D30"/>
    <mergeCell ref="E49:L49"/>
    <mergeCell ref="A48:H48"/>
    <mergeCell ref="B38:D38"/>
    <mergeCell ref="B39:D39"/>
    <mergeCell ref="E42:L42"/>
    <mergeCell ref="E45:L45"/>
    <mergeCell ref="B46:D46"/>
    <mergeCell ref="E46:L46"/>
    <mergeCell ref="B41:D41"/>
    <mergeCell ref="B47:D47"/>
    <mergeCell ref="E47:L47"/>
    <mergeCell ref="E44:L44"/>
    <mergeCell ref="B45:D45"/>
    <mergeCell ref="E43:L43"/>
    <mergeCell ref="E40:L40"/>
    <mergeCell ref="B33:D33"/>
    <mergeCell ref="B34:D34"/>
    <mergeCell ref="B36:D36"/>
    <mergeCell ref="E34:L34"/>
    <mergeCell ref="E36:L36"/>
    <mergeCell ref="E37:L37"/>
    <mergeCell ref="E38:L38"/>
    <mergeCell ref="E39:L39"/>
    <mergeCell ref="B40:D40"/>
    <mergeCell ref="B42:D42"/>
    <mergeCell ref="E35:L35"/>
    <mergeCell ref="E33:L33"/>
    <mergeCell ref="E41:L41"/>
    <mergeCell ref="B43:D43"/>
    <mergeCell ref="B28:D28"/>
    <mergeCell ref="B24:D24"/>
    <mergeCell ref="B29:D29"/>
    <mergeCell ref="E30:L30"/>
    <mergeCell ref="E26:L26"/>
    <mergeCell ref="B26:D26"/>
    <mergeCell ref="E31:L31"/>
    <mergeCell ref="B31:D31"/>
    <mergeCell ref="B32:D32"/>
    <mergeCell ref="E32:L32"/>
    <mergeCell ref="E29:L29"/>
    <mergeCell ref="B25:D25"/>
    <mergeCell ref="E25:L25"/>
    <mergeCell ref="E28:L28"/>
    <mergeCell ref="B22:D22"/>
    <mergeCell ref="E22:L22"/>
    <mergeCell ref="A17:H17"/>
    <mergeCell ref="E27:L27"/>
    <mergeCell ref="E23:L23"/>
    <mergeCell ref="E20:L20"/>
    <mergeCell ref="B20:D20"/>
    <mergeCell ref="E19:L19"/>
    <mergeCell ref="B21:D21"/>
    <mergeCell ref="B27:D27"/>
    <mergeCell ref="E18:L18"/>
    <mergeCell ref="E21:L21"/>
    <mergeCell ref="E24:L24"/>
  </mergeCells>
  <phoneticPr fontId="0" type="noConversion"/>
  <hyperlinks>
    <hyperlink ref="M18" location="'Load Plan'!A1" display="Back to Load Plan"/>
    <hyperlink ref="M49" location="'Load Plan'!A1" display="Back to Load Plan"/>
  </hyperlinks>
  <pageMargins left="0.75" right="0.75" top="1" bottom="1" header="0.5" footer="0.5"/>
  <pageSetup paperSize="9" scale="74"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4EBD76AF763644494B2F91B41FADCAC" ma:contentTypeVersion="0" ma:contentTypeDescription="Crear nuevo documento." ma:contentTypeScope="" ma:versionID="59e49f1880b7d5581fc14af29b1eacc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CBFFC-319C-48AA-AFBE-FE8A0197913A}">
  <ds:schemaRefs>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0CB868E-75B0-41A8-A253-A9C3763BD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3E5221-2BB4-481B-B368-B27D22C06A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Load Plan</vt:lpstr>
      <vt:lpstr>HELP</vt:lpstr>
      <vt:lpstr>HELP!Área_de_impresión</vt:lpstr>
      <vt:lpstr>'Load Plan'!Área_de_impresión</vt:lpstr>
      <vt:lpstr>Export_Coal_DETAILS</vt:lpstr>
      <vt:lpstr>Port_Waratah_Coal_Services__PWCS__LOADING_PLAN</vt:lpstr>
      <vt:lpstr>Port_Waratah_Coal_Services__PWCS__LOADING_PLAN_LOADING_CONSTRAINTS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Accenture</dc:creator>
  <cp:lastModifiedBy>Practicante Procesos</cp:lastModifiedBy>
  <cp:lastPrinted>2014-10-24T14:56:57Z</cp:lastPrinted>
  <dcterms:created xsi:type="dcterms:W3CDTF">2005-11-23T04:21:10Z</dcterms:created>
  <dcterms:modified xsi:type="dcterms:W3CDTF">2017-10-17T16:43:39Z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0x010100E4EBD76AF763644494B2F91B41FADCAC</vt:lpwstr>
  </property>
</Properties>
</file>